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\материалы для правления\Материалы для подготовки Правлений 2014 год\Постановления 2014\Декабрь\"/>
    </mc:Choice>
  </mc:AlternateContent>
  <bookViews>
    <workbookView xWindow="0" yWindow="0" windowWidth="28800" windowHeight="11835" tabRatio="703" activeTab="2"/>
  </bookViews>
  <sheets>
    <sheet name="приложение 1 " sheetId="69" r:id="rId1"/>
    <sheet name="приложение 2" sheetId="71" r:id="rId2"/>
    <sheet name="приложение 3" sheetId="68" r:id="rId3"/>
  </sheets>
  <definedNames>
    <definedName name="_xlnm.Print_Area" localSheetId="0">'приложение 1 '!$A$1:$U$25</definedName>
    <definedName name="_xlnm.Print_Area" localSheetId="2">'приложение 3'!$A$1:$AI$21</definedName>
  </definedNames>
  <calcPr calcId="152511"/>
</workbook>
</file>

<file path=xl/calcChain.xml><?xml version="1.0" encoding="utf-8"?>
<calcChain xmlns="http://schemas.openxmlformats.org/spreadsheetml/2006/main">
  <c r="Q14" i="69" l="1"/>
  <c r="R14" i="69"/>
  <c r="S14" i="69"/>
  <c r="T14" i="69"/>
  <c r="P20" i="69"/>
  <c r="H20" i="71" l="1"/>
  <c r="H13" i="71"/>
  <c r="F12" i="71"/>
  <c r="G12" i="71"/>
  <c r="F23" i="71"/>
  <c r="G23" i="71"/>
  <c r="F19" i="71"/>
  <c r="G19" i="71"/>
  <c r="E23" i="71"/>
  <c r="D23" i="71"/>
  <c r="E19" i="71"/>
  <c r="D19" i="71"/>
  <c r="C19" i="71"/>
  <c r="C23" i="71"/>
  <c r="E12" i="71"/>
  <c r="D12" i="71"/>
  <c r="C12" i="71"/>
  <c r="E11" i="71" l="1"/>
  <c r="E35" i="71" s="1"/>
  <c r="H23" i="71"/>
  <c r="H19" i="71"/>
  <c r="H12" i="71"/>
  <c r="G11" i="71"/>
  <c r="G35" i="71" s="1"/>
  <c r="F11" i="71"/>
  <c r="F35" i="71" s="1"/>
  <c r="D11" i="71"/>
  <c r="D35" i="71" s="1"/>
  <c r="C11" i="71"/>
  <c r="H35" i="71" l="1"/>
  <c r="C35" i="71"/>
  <c r="U16" i="68" l="1"/>
  <c r="S21" i="68"/>
  <c r="O19" i="68"/>
  <c r="O16" i="68"/>
  <c r="H16" i="68" l="1"/>
  <c r="H19" i="68"/>
  <c r="H21" i="68"/>
  <c r="U17" i="69" l="1"/>
  <c r="H17" i="69" l="1"/>
  <c r="U24" i="69" l="1"/>
  <c r="P25" i="69"/>
  <c r="I25" i="69"/>
  <c r="H20" i="69"/>
  <c r="H24" i="69"/>
  <c r="O24" i="69"/>
  <c r="H25" i="69"/>
  <c r="G24" i="69"/>
  <c r="T18" i="69"/>
  <c r="S18" i="69"/>
  <c r="G25" i="69" l="1"/>
  <c r="O21" i="68"/>
  <c r="O17" i="69"/>
  <c r="T21" i="69" l="1"/>
  <c r="S21" i="69"/>
  <c r="U20" i="69"/>
  <c r="R21" i="69" l="1"/>
  <c r="Q21" i="69" l="1"/>
  <c r="P21" i="69"/>
  <c r="I21" i="69"/>
  <c r="H21" i="69"/>
  <c r="G21" i="69"/>
  <c r="O20" i="69"/>
  <c r="R18" i="69"/>
  <c r="Q18" i="69"/>
  <c r="P18" i="69"/>
  <c r="P14" i="69" s="1"/>
  <c r="I18" i="69"/>
  <c r="T19" i="68"/>
  <c r="Y19" i="68" s="1"/>
  <c r="N19" i="68"/>
  <c r="T21" i="68"/>
  <c r="Y21" i="68" s="1"/>
  <c r="N21" i="68"/>
  <c r="T16" i="68"/>
  <c r="Y16" i="68" s="1"/>
  <c r="N16" i="68"/>
  <c r="U18" i="69" l="1"/>
  <c r="I14" i="69"/>
  <c r="G18" i="69"/>
  <c r="G14" i="69" s="1"/>
  <c r="U21" i="69"/>
  <c r="H18" i="69"/>
  <c r="H14" i="69" s="1"/>
  <c r="U25" i="69" l="1"/>
  <c r="U14" i="69" s="1"/>
</calcChain>
</file>

<file path=xl/sharedStrings.xml><?xml version="1.0" encoding="utf-8"?>
<sst xmlns="http://schemas.openxmlformats.org/spreadsheetml/2006/main" count="185" uniqueCount="126">
  <si>
    <r>
      <t>Реконструкция ОРУ - 35/6 кВ ПС № 10 с заменой трансформаторов</t>
    </r>
    <r>
      <rPr>
        <i/>
        <sz val="11"/>
        <rFont val="Times New Roman"/>
        <family val="1"/>
        <charset val="204"/>
      </rPr>
      <t xml:space="preserve">                                           </t>
    </r>
  </si>
  <si>
    <t>№ п/п</t>
  </si>
  <si>
    <t>1.1.</t>
  </si>
  <si>
    <t>1.2.</t>
  </si>
  <si>
    <t>2.</t>
  </si>
  <si>
    <t>2.1.</t>
  </si>
  <si>
    <t>2.2.</t>
  </si>
  <si>
    <t>1.3.</t>
  </si>
  <si>
    <t>№№</t>
  </si>
  <si>
    <t>1.4.</t>
  </si>
  <si>
    <t>Наименование объекта</t>
  </si>
  <si>
    <t>…</t>
  </si>
  <si>
    <t>Новое строительство</t>
  </si>
  <si>
    <t>млн.рублей</t>
  </si>
  <si>
    <t>МВт/Гкал/ч/км/МВА</t>
  </si>
  <si>
    <t>Справочно:</t>
  </si>
  <si>
    <t>Оплата процентов за привлеченные кредитные ресурсы</t>
  </si>
  <si>
    <t>Энергосбережение и повышение энергетической эффективности</t>
  </si>
  <si>
    <t xml:space="preserve">Создание систем телемеханики  и связи </t>
  </si>
  <si>
    <t>Техническое перевооружение и реконструкция</t>
  </si>
  <si>
    <t>Создание систем противоаварийной и режимной автоматики</t>
  </si>
  <si>
    <t>Стадия реализации проекта</t>
  </si>
  <si>
    <t>Проектная мощность/
протяженность сетей</t>
  </si>
  <si>
    <t>год 
начала 
сроительства</t>
  </si>
  <si>
    <t>год 
окончания 
строительства</t>
  </si>
  <si>
    <t>Полная 
стоимость 
строительства **</t>
  </si>
  <si>
    <t>Остаточная стоимость строительства **</t>
  </si>
  <si>
    <t>План 
финансирования 
текущего года</t>
  </si>
  <si>
    <t>Ввод мощностей</t>
  </si>
  <si>
    <t>Итого</t>
  </si>
  <si>
    <t>С/П*</t>
  </si>
  <si>
    <t>С</t>
  </si>
  <si>
    <t>ИТОГО:</t>
  </si>
  <si>
    <t>Прогноз ввода/вывода объектов</t>
  </si>
  <si>
    <t>Наименование проекта</t>
  </si>
  <si>
    <t>Вывод мощностей</t>
  </si>
  <si>
    <t>Ввод мощностей*</t>
  </si>
  <si>
    <t>Первоначальная стоимость вводимых основных средств
(без НДС)**</t>
  </si>
  <si>
    <t>Ввод основных средств сетевых организаций</t>
  </si>
  <si>
    <t>МВт,Гкал/ч,км,МВА</t>
  </si>
  <si>
    <t>I кв.</t>
  </si>
  <si>
    <t>II кв.</t>
  </si>
  <si>
    <t>III кв.</t>
  </si>
  <si>
    <t>IV кв.</t>
  </si>
  <si>
    <t>млн.руб.</t>
  </si>
  <si>
    <t>км/МВА/другое***</t>
  </si>
  <si>
    <t>1.5.</t>
  </si>
  <si>
    <t>План года 2015</t>
  </si>
  <si>
    <t>млн.руб. (с НДС)</t>
  </si>
  <si>
    <t>2.1.1</t>
  </si>
  <si>
    <t>План 
года 2015</t>
  </si>
  <si>
    <t>План 
года 2016</t>
  </si>
  <si>
    <t>План 
года 2017</t>
  </si>
  <si>
    <t>План 
года 2018</t>
  </si>
  <si>
    <t>План 
года 2019</t>
  </si>
  <si>
    <t>План года 2016</t>
  </si>
  <si>
    <t>План года 2017</t>
  </si>
  <si>
    <t>План года 2018</t>
  </si>
  <si>
    <t>План года 2019</t>
  </si>
  <si>
    <t>Создание комплексной сети передачи
данных в Кемеровской области для АСДУ/АСТУЭ ООО «Электросеть»</t>
  </si>
  <si>
    <t>1.3.1</t>
  </si>
  <si>
    <t>1,2 км</t>
  </si>
  <si>
    <t>1.1.1</t>
  </si>
  <si>
    <t>Строительство кабельной ЛЭП 35 кВ от опоры №25 ВЛ 35-К-29, 35-К-30 до ПС 35/6 кВ "Электромашина"</t>
  </si>
  <si>
    <t>План года
2018</t>
  </si>
  <si>
    <t>План года
2019</t>
  </si>
  <si>
    <t>млн. рублей</t>
  </si>
  <si>
    <t>Источник финансирования</t>
  </si>
  <si>
    <t>Собственные средства с НДС</t>
  </si>
  <si>
    <t>Прибыль, направляемая на инвестиции без НДС:</t>
  </si>
  <si>
    <t>1.1.1.</t>
  </si>
  <si>
    <t>1.1.2.</t>
  </si>
  <si>
    <t xml:space="preserve">в т.ч. прибыль со свободного сектора </t>
  </si>
  <si>
    <t>1.1.3.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</si>
  <si>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</si>
  <si>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</si>
  <si>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</si>
  <si>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</si>
  <si>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</si>
  <si>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</si>
  <si>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</si>
  <si>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Амортизация без НДС</t>
  </si>
  <si>
    <t>1.2.1.</t>
  </si>
  <si>
    <t>Амортизация, учтенная в тарифе, без НДС</t>
  </si>
  <si>
    <t>1.2.2.</t>
  </si>
  <si>
    <t>Прочая амортизация</t>
  </si>
  <si>
    <t>1.2.3.</t>
  </si>
  <si>
    <t>Недоиспользованная амортизация прошлых лет</t>
  </si>
  <si>
    <t>Возврат НДС</t>
  </si>
  <si>
    <t>Прочие собственные средства</t>
  </si>
  <si>
    <t xml:space="preserve">1.4.1. </t>
  </si>
  <si>
    <t>в т.ч. средства допэмиссии</t>
  </si>
  <si>
    <t>Остаток собственных средств на начало года</t>
  </si>
  <si>
    <t>Привлеченные средства, в т.ч.: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</si>
  <si>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</si>
  <si>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</si>
  <si>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</si>
  <si>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</si>
  <si>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</si>
  <si>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</si>
  <si>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</si>
  <si>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</si>
  <si>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</si>
  <si>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</si>
  <si>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</si>
  <si>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</si>
  <si>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</si>
  <si>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</si>
  <si>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</si>
  <si>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</si>
  <si>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 xml:space="preserve">План 2015 года </t>
  </si>
  <si>
    <t xml:space="preserve">План 2016 года </t>
  </si>
  <si>
    <t xml:space="preserve">План 2017 года </t>
  </si>
  <si>
    <t xml:space="preserve">План 2018 года </t>
  </si>
  <si>
    <t xml:space="preserve">План 2019 года </t>
  </si>
  <si>
    <t>в т.ч. инвестиционная составляющая в тарифе без НДС</t>
  </si>
  <si>
    <t>ВСЕГО</t>
  </si>
  <si>
    <t>Объем финансирования с НДС</t>
  </si>
  <si>
    <t>Приложение №1 к постановлению</t>
  </si>
  <si>
    <t>региональной энергетической комиссии</t>
  </si>
  <si>
    <t>Кемеровской области</t>
  </si>
  <si>
    <t>Перечень инвестиционных проектов на период реализации инвестиционной программы ООО "ОЭСК" (г. Прокопьевск) и план их финансирования</t>
  </si>
  <si>
    <t>Источники финансирования инвестиционных программ ООО "ОЭСК" (г. Прокопьевск)
(в прогнозных ценах соответствующих лет), млн. рублей</t>
  </si>
  <si>
    <t>приложение №2 к постановлению</t>
  </si>
  <si>
    <t>приложение №3 к постановлению</t>
  </si>
  <si>
    <t>от "18" декабря 2014 года  № 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</si>
</sst>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6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C0000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4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12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16" fontId="3" fillId="0" borderId="10" xfId="0" applyNumberFormat="1" applyFont="1" applyFill="1" applyBorder="1" applyAlignment="1">
      <alignment horizontal="center" vertical="center" wrapText="1"/>
    </xf>
    <xf numFmtId="0" fontId="23" fillId="0" borderId="10" xfId="38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Fill="1"/>
    <xf numFmtId="0" fontId="27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vertical="top"/>
    </xf>
    <xf numFmtId="0" fontId="27" fillId="0" borderId="0" xfId="0" applyFont="1"/>
    <xf numFmtId="164" fontId="3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left" vertical="top" wrapText="1"/>
    </xf>
    <xf numFmtId="164" fontId="23" fillId="0" borderId="10" xfId="0" applyNumberFormat="1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center" vertical="center"/>
    </xf>
    <xf numFmtId="164" fontId="28" fillId="0" borderId="10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164" fontId="23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0" borderId="0" xfId="0" applyFont="1"/>
    <xf numFmtId="164" fontId="29" fillId="0" borderId="0" xfId="0" applyNumberFormat="1" applyFont="1"/>
    <xf numFmtId="164" fontId="1" fillId="0" borderId="0" xfId="0" applyNumberFormat="1" applyFont="1"/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30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Fill="1" applyAlignment="1">
      <alignment horizontal="right"/>
    </xf>
    <xf numFmtId="0" fontId="35" fillId="0" borderId="0" xfId="0" applyFont="1" applyFill="1"/>
    <xf numFmtId="0" fontId="3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/>
    </xf>
    <xf numFmtId="0" fontId="34" fillId="0" borderId="0" xfId="0" applyFont="1" applyFill="1" applyAlignment="1"/>
    <xf numFmtId="0" fontId="27" fillId="0" borderId="10" xfId="38" applyFont="1" applyFill="1" applyBorder="1" applyAlignment="1">
      <alignment horizontal="left" vertical="center" wrapText="1"/>
    </xf>
    <xf numFmtId="164" fontId="31" fillId="0" borderId="10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top" wrapText="1"/>
    </xf>
    <xf numFmtId="164" fontId="1" fillId="0" borderId="0" xfId="0" applyNumberFormat="1" applyFont="1" applyFill="1"/>
    <xf numFmtId="0" fontId="30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" fontId="31" fillId="0" borderId="10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164" fontId="3" fillId="0" borderId="20" xfId="0" applyNumberFormat="1" applyFont="1" applyFill="1" applyBorder="1" applyAlignment="1">
      <alignment horizontal="right" vertical="center" wrapText="1"/>
    </xf>
    <xf numFmtId="164" fontId="3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right"/>
    </xf>
    <xf numFmtId="164" fontId="1" fillId="0" borderId="23" xfId="0" applyNumberFormat="1" applyFont="1" applyFill="1" applyBorder="1" applyAlignment="1">
      <alignment horizontal="right"/>
    </xf>
    <xf numFmtId="164" fontId="1" fillId="0" borderId="10" xfId="0" applyNumberFormat="1" applyFont="1" applyFill="1" applyBorder="1"/>
    <xf numFmtId="164" fontId="1" fillId="0" borderId="23" xfId="0" applyNumberFormat="1" applyFont="1" applyFill="1" applyBorder="1"/>
    <xf numFmtId="164" fontId="1" fillId="0" borderId="10" xfId="0" applyNumberFormat="1" applyFont="1" applyBorder="1" applyAlignment="1">
      <alignment horizontal="right" vertical="center"/>
    </xf>
    <xf numFmtId="0" fontId="1" fillId="0" borderId="10" xfId="0" applyFont="1" applyFill="1" applyBorder="1"/>
    <xf numFmtId="0" fontId="1" fillId="0" borderId="23" xfId="0" applyFont="1" applyFill="1" applyBorder="1"/>
    <xf numFmtId="0" fontId="1" fillId="0" borderId="22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/>
    <xf numFmtId="0" fontId="1" fillId="0" borderId="26" xfId="0" applyFont="1" applyFill="1" applyBorder="1"/>
    <xf numFmtId="0" fontId="3" fillId="0" borderId="2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/>
    </xf>
    <xf numFmtId="164" fontId="3" fillId="0" borderId="15" xfId="0" applyNumberFormat="1" applyFont="1" applyFill="1" applyBorder="1"/>
    <xf numFmtId="164" fontId="3" fillId="0" borderId="28" xfId="0" applyNumberFormat="1" applyFont="1" applyFill="1" applyBorder="1"/>
    <xf numFmtId="0" fontId="1" fillId="0" borderId="2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4" fontId="1" fillId="0" borderId="11" xfId="0" applyNumberFormat="1" applyFont="1" applyBorder="1" applyAlignment="1">
      <alignment horizontal="right" vertical="center"/>
    </xf>
    <xf numFmtId="0" fontId="1" fillId="0" borderId="11" xfId="0" applyFont="1" applyFill="1" applyBorder="1"/>
    <xf numFmtId="0" fontId="1" fillId="0" borderId="30" xfId="0" applyFont="1" applyFill="1" applyBorder="1"/>
    <xf numFmtId="164" fontId="1" fillId="0" borderId="23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2" fillId="0" borderId="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1" xfId="38" applyFont="1" applyFill="1" applyBorder="1" applyAlignment="1">
      <alignment horizontal="center" vertical="center" wrapText="1"/>
    </xf>
    <xf numFmtId="0" fontId="3" fillId="0" borderId="12" xfId="38" applyFont="1" applyFill="1" applyBorder="1" applyAlignment="1">
      <alignment horizontal="center" vertical="center" wrapText="1"/>
    </xf>
    <xf numFmtId="0" fontId="3" fillId="0" borderId="13" xfId="38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_ИНВЕСТИЦИОННАЯ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showGridLines="0" view="pageBreakPreview" topLeftCell="J1" zoomScale="80" zoomScaleNormal="100" zoomScaleSheetLayoutView="80" workbookViewId="0">
      <selection activeCell="T13" sqref="T13"/>
    </sheetView>
  </sheetViews>
  <sheetFormatPr defaultRowHeight="15.75" x14ac:dyDescent="0.25"/>
  <cols>
    <col min="1" max="1" width="7" style="5" customWidth="1"/>
    <col min="2" max="2" width="47.25" style="5" customWidth="1"/>
    <col min="3" max="3" width="12.25" style="5" customWidth="1"/>
    <col min="4" max="4" width="20" style="10" customWidth="1"/>
    <col min="5" max="5" width="14.25" style="10" bestFit="1" customWidth="1"/>
    <col min="6" max="6" width="15.25" style="10" bestFit="1" customWidth="1"/>
    <col min="7" max="9" width="18.625" style="10" customWidth="1"/>
    <col min="10" max="12" width="11.375" style="5" customWidth="1"/>
    <col min="13" max="15" width="11.25" style="5" customWidth="1"/>
    <col min="16" max="21" width="11.625" style="5" customWidth="1"/>
    <col min="22" max="24" width="9" style="5"/>
    <col min="25" max="25" width="13.125" style="5" bestFit="1" customWidth="1"/>
    <col min="26" max="16384" width="9" style="5"/>
  </cols>
  <sheetData>
    <row r="1" spans="1:22" x14ac:dyDescent="0.25">
      <c r="U1" s="56" t="s">
        <v>118</v>
      </c>
    </row>
    <row r="2" spans="1:22" x14ac:dyDescent="0.25">
      <c r="U2" s="56" t="s">
        <v>119</v>
      </c>
    </row>
    <row r="3" spans="1:22" x14ac:dyDescent="0.25">
      <c r="U3" s="56" t="s">
        <v>120</v>
      </c>
    </row>
    <row r="4" spans="1:22" ht="24" customHeight="1" x14ac:dyDescent="0.25">
      <c r="U4" s="56" t="s">
        <v>125</v>
      </c>
    </row>
    <row r="5" spans="1:22" x14ac:dyDescent="0.25">
      <c r="U5" s="6"/>
    </row>
    <row r="6" spans="1:22" x14ac:dyDescent="0.25">
      <c r="U6" s="6"/>
    </row>
    <row r="7" spans="1:22" x14ac:dyDescent="0.25">
      <c r="U7" s="6"/>
    </row>
    <row r="8" spans="1:22" ht="20.25" x14ac:dyDescent="0.3">
      <c r="A8" s="95" t="s">
        <v>121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2" ht="20.25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48"/>
      <c r="N9" s="48"/>
      <c r="O9" s="29"/>
      <c r="P9" s="29"/>
      <c r="Q9" s="29"/>
      <c r="R9" s="29"/>
      <c r="S9" s="48"/>
      <c r="T9" s="48"/>
      <c r="U9" s="29"/>
    </row>
    <row r="10" spans="1:22" x14ac:dyDescent="0.25">
      <c r="U10" s="6"/>
    </row>
    <row r="11" spans="1:22" x14ac:dyDescent="0.25">
      <c r="A11" s="96" t="s">
        <v>8</v>
      </c>
      <c r="B11" s="96" t="s">
        <v>10</v>
      </c>
      <c r="C11" s="96" t="s">
        <v>21</v>
      </c>
      <c r="D11" s="96" t="s">
        <v>22</v>
      </c>
      <c r="E11" s="96" t="s">
        <v>23</v>
      </c>
      <c r="F11" s="96" t="s">
        <v>24</v>
      </c>
      <c r="G11" s="96" t="s">
        <v>25</v>
      </c>
      <c r="H11" s="96" t="s">
        <v>26</v>
      </c>
      <c r="I11" s="96" t="s">
        <v>27</v>
      </c>
      <c r="J11" s="93" t="s">
        <v>28</v>
      </c>
      <c r="K11" s="93"/>
      <c r="L11" s="93"/>
      <c r="M11" s="93"/>
      <c r="N11" s="93"/>
      <c r="O11" s="93"/>
      <c r="P11" s="93" t="s">
        <v>117</v>
      </c>
      <c r="Q11" s="93"/>
      <c r="R11" s="93"/>
      <c r="S11" s="93"/>
      <c r="T11" s="93"/>
      <c r="U11" s="93"/>
    </row>
    <row r="12" spans="1:22" ht="31.5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49" t="s">
        <v>47</v>
      </c>
      <c r="K12" s="49" t="s">
        <v>55</v>
      </c>
      <c r="L12" s="49" t="s">
        <v>56</v>
      </c>
      <c r="M12" s="49" t="s">
        <v>57</v>
      </c>
      <c r="N12" s="49" t="s">
        <v>58</v>
      </c>
      <c r="O12" s="31" t="s">
        <v>29</v>
      </c>
      <c r="P12" s="49" t="s">
        <v>50</v>
      </c>
      <c r="Q12" s="49" t="s">
        <v>51</v>
      </c>
      <c r="R12" s="49" t="s">
        <v>52</v>
      </c>
      <c r="S12" s="49" t="s">
        <v>53</v>
      </c>
      <c r="T12" s="49" t="s">
        <v>54</v>
      </c>
      <c r="U12" s="31" t="s">
        <v>29</v>
      </c>
    </row>
    <row r="13" spans="1:22" ht="31.5" x14ac:dyDescent="0.25">
      <c r="A13" s="96"/>
      <c r="B13" s="96"/>
      <c r="C13" s="7" t="s">
        <v>30</v>
      </c>
      <c r="D13" s="7" t="s">
        <v>14</v>
      </c>
      <c r="E13" s="96"/>
      <c r="F13" s="96"/>
      <c r="G13" s="7" t="s">
        <v>13</v>
      </c>
      <c r="H13" s="7" t="s">
        <v>13</v>
      </c>
      <c r="I13" s="7" t="s">
        <v>13</v>
      </c>
      <c r="J13" s="7" t="s">
        <v>14</v>
      </c>
      <c r="K13" s="7" t="s">
        <v>14</v>
      </c>
      <c r="L13" s="7" t="s">
        <v>14</v>
      </c>
      <c r="M13" s="7" t="s">
        <v>14</v>
      </c>
      <c r="N13" s="7" t="s">
        <v>14</v>
      </c>
      <c r="O13" s="7" t="s">
        <v>14</v>
      </c>
      <c r="P13" s="7" t="s">
        <v>66</v>
      </c>
      <c r="Q13" s="7" t="s">
        <v>66</v>
      </c>
      <c r="R13" s="7" t="s">
        <v>66</v>
      </c>
      <c r="S13" s="7" t="s">
        <v>66</v>
      </c>
      <c r="T13" s="7" t="s">
        <v>66</v>
      </c>
      <c r="U13" s="7" t="s">
        <v>66</v>
      </c>
    </row>
    <row r="14" spans="1:22" x14ac:dyDescent="0.25">
      <c r="A14" s="31"/>
      <c r="B14" s="31" t="s">
        <v>116</v>
      </c>
      <c r="C14" s="53"/>
      <c r="D14" s="7"/>
      <c r="E14" s="31"/>
      <c r="F14" s="31"/>
      <c r="G14" s="14" t="e">
        <f>G18+#REF!+G21+#REF!+G25+#REF!</f>
        <v>#REF!</v>
      </c>
      <c r="H14" s="14" t="e">
        <f>H18+#REF!+H21+#REF!+H25+#REF!</f>
        <v>#REF!</v>
      </c>
      <c r="I14" s="14" t="e">
        <f>I18+#REF!+I21+#REF!+I25+#REF!</f>
        <v>#REF!</v>
      </c>
      <c r="J14" s="7"/>
      <c r="K14" s="7"/>
      <c r="L14" s="7"/>
      <c r="M14" s="7"/>
      <c r="N14" s="7"/>
      <c r="O14" s="7"/>
      <c r="P14" s="14">
        <f>P18+P21+P25</f>
        <v>20.611824500000001</v>
      </c>
      <c r="Q14" s="14">
        <f t="shared" ref="Q14:U14" si="0">Q18+Q21+Q25</f>
        <v>20.395</v>
      </c>
      <c r="R14" s="14">
        <f t="shared" si="0"/>
        <v>21.064</v>
      </c>
      <c r="S14" s="14">
        <f t="shared" si="0"/>
        <v>21.879000000000001</v>
      </c>
      <c r="T14" s="14">
        <f t="shared" si="0"/>
        <v>22.186</v>
      </c>
      <c r="U14" s="14">
        <f t="shared" si="0"/>
        <v>106.1358245</v>
      </c>
      <c r="V14" s="26"/>
    </row>
    <row r="15" spans="1:22" x14ac:dyDescent="0.25">
      <c r="A15" s="31">
        <v>1</v>
      </c>
      <c r="B15" s="31" t="s">
        <v>19</v>
      </c>
      <c r="C15" s="53"/>
      <c r="D15" s="31"/>
      <c r="E15" s="31"/>
      <c r="F15" s="31"/>
      <c r="G15" s="31"/>
      <c r="H15" s="31"/>
      <c r="I15" s="31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2" ht="31.5" x14ac:dyDescent="0.25">
      <c r="A16" s="2" t="s">
        <v>2</v>
      </c>
      <c r="B16" s="31" t="s">
        <v>17</v>
      </c>
      <c r="C16" s="53"/>
      <c r="D16" s="31"/>
      <c r="E16" s="31"/>
      <c r="F16" s="31"/>
      <c r="G16" s="31"/>
      <c r="H16" s="31"/>
      <c r="I16" s="31"/>
      <c r="J16" s="7"/>
      <c r="K16" s="7"/>
      <c r="L16" s="7"/>
      <c r="M16" s="7"/>
      <c r="N16" s="7"/>
      <c r="O16" s="7"/>
      <c r="P16" s="17"/>
      <c r="Q16" s="7"/>
      <c r="R16" s="7"/>
      <c r="S16" s="7"/>
      <c r="T16" s="7"/>
      <c r="U16" s="18"/>
    </row>
    <row r="17" spans="1:22" s="10" customFormat="1" ht="30" x14ac:dyDescent="0.25">
      <c r="A17" s="50" t="s">
        <v>62</v>
      </c>
      <c r="B17" s="3" t="s">
        <v>0</v>
      </c>
      <c r="C17" s="4" t="s">
        <v>31</v>
      </c>
      <c r="D17" s="4">
        <v>20</v>
      </c>
      <c r="E17" s="4">
        <v>2013</v>
      </c>
      <c r="F17" s="4">
        <v>2018</v>
      </c>
      <c r="G17" s="16">
        <v>130.43073100000001</v>
      </c>
      <c r="H17" s="16">
        <f>G17-10.0007714</f>
        <v>120.4299596</v>
      </c>
      <c r="I17" s="16">
        <v>0</v>
      </c>
      <c r="J17" s="22"/>
      <c r="K17" s="22">
        <v>10</v>
      </c>
      <c r="L17" s="22"/>
      <c r="M17" s="19"/>
      <c r="N17" s="46"/>
      <c r="O17" s="22">
        <f t="shared" ref="O17" si="1">J17+K17+L17</f>
        <v>10</v>
      </c>
      <c r="P17" s="45">
        <v>0</v>
      </c>
      <c r="Q17" s="45">
        <v>16.068999999999999</v>
      </c>
      <c r="R17" s="45">
        <v>16.738</v>
      </c>
      <c r="S17" s="16">
        <v>17.553000000000001</v>
      </c>
      <c r="T17" s="45">
        <v>17.86</v>
      </c>
      <c r="U17" s="16">
        <f>SUM(P17:T17)</f>
        <v>68.22</v>
      </c>
    </row>
    <row r="18" spans="1:22" x14ac:dyDescent="0.25">
      <c r="A18" s="4"/>
      <c r="B18" s="23" t="s">
        <v>32</v>
      </c>
      <c r="C18" s="20"/>
      <c r="D18" s="20"/>
      <c r="E18" s="20"/>
      <c r="F18" s="20"/>
      <c r="G18" s="18">
        <f>SUM(G17:G17)</f>
        <v>130.43073100000001</v>
      </c>
      <c r="H18" s="18">
        <f>SUM(H17:H17)</f>
        <v>120.4299596</v>
      </c>
      <c r="I18" s="18">
        <f>SUM(I17:I17)</f>
        <v>0</v>
      </c>
      <c r="J18" s="22"/>
      <c r="K18" s="22"/>
      <c r="L18" s="22"/>
      <c r="M18" s="22"/>
      <c r="N18" s="22"/>
      <c r="O18" s="22"/>
      <c r="P18" s="18">
        <f>SUM(P17:P17)</f>
        <v>0</v>
      </c>
      <c r="Q18" s="18">
        <f>SUM(Q17:Q17)</f>
        <v>16.068999999999999</v>
      </c>
      <c r="R18" s="18">
        <f>SUM(R17:R17)</f>
        <v>16.738</v>
      </c>
      <c r="S18" s="18">
        <f>SUM(S17:S17)</f>
        <v>17.553000000000001</v>
      </c>
      <c r="T18" s="18">
        <f>SUM(T17:T17)</f>
        <v>17.86</v>
      </c>
      <c r="U18" s="18">
        <f>SUM(P18:T18)</f>
        <v>68.22</v>
      </c>
    </row>
    <row r="19" spans="1:22" s="10" customFormat="1" x14ac:dyDescent="0.25">
      <c r="A19" s="44" t="s">
        <v>7</v>
      </c>
      <c r="B19" s="44" t="s">
        <v>18</v>
      </c>
      <c r="C19" s="8"/>
      <c r="D19" s="8"/>
      <c r="E19" s="8"/>
      <c r="F19" s="8"/>
      <c r="G19" s="8"/>
      <c r="H19" s="8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2" s="10" customFormat="1" ht="45" x14ac:dyDescent="0.25">
      <c r="A20" s="50" t="s">
        <v>60</v>
      </c>
      <c r="B20" s="15" t="s">
        <v>59</v>
      </c>
      <c r="C20" s="7" t="s">
        <v>31</v>
      </c>
      <c r="D20" s="7"/>
      <c r="E20" s="4">
        <v>2014</v>
      </c>
      <c r="F20" s="4">
        <v>2019</v>
      </c>
      <c r="G20" s="45">
        <v>40.133298000000003</v>
      </c>
      <c r="H20" s="16">
        <f>40.133298-2.83</f>
        <v>37.303298000000005</v>
      </c>
      <c r="I20" s="16">
        <v>2.83</v>
      </c>
      <c r="J20" s="19"/>
      <c r="K20" s="19"/>
      <c r="L20" s="46"/>
      <c r="M20" s="19"/>
      <c r="N20" s="46"/>
      <c r="O20" s="22">
        <f t="shared" ref="O20" si="2">J20+K20+L20</f>
        <v>0</v>
      </c>
      <c r="P20" s="45">
        <f>4.3258245-0.702</f>
        <v>3.6238245000000004</v>
      </c>
      <c r="Q20" s="45">
        <v>4.3259999999999996</v>
      </c>
      <c r="R20" s="45">
        <v>4.3259999999999996</v>
      </c>
      <c r="S20" s="45">
        <v>4.3259999999999996</v>
      </c>
      <c r="T20" s="45">
        <v>4.3259999999999996</v>
      </c>
      <c r="U20" s="16">
        <f>SUM(P20:T20)</f>
        <v>20.9278245</v>
      </c>
    </row>
    <row r="21" spans="1:22" x14ac:dyDescent="0.25">
      <c r="A21" s="7"/>
      <c r="B21" s="49" t="s">
        <v>32</v>
      </c>
      <c r="C21" s="8"/>
      <c r="D21" s="8"/>
      <c r="E21" s="8"/>
      <c r="F21" s="8"/>
      <c r="G21" s="18">
        <f>SUM(G20:G20)</f>
        <v>40.133298000000003</v>
      </c>
      <c r="H21" s="18">
        <f>SUM(H20:H20)</f>
        <v>37.303298000000005</v>
      </c>
      <c r="I21" s="18">
        <f>SUM(I20:I20)</f>
        <v>2.83</v>
      </c>
      <c r="J21" s="19"/>
      <c r="K21" s="19"/>
      <c r="L21" s="19"/>
      <c r="M21" s="19"/>
      <c r="N21" s="19"/>
      <c r="O21" s="19"/>
      <c r="P21" s="18">
        <f t="shared" ref="P21:U21" si="3">SUM(P20:P20)</f>
        <v>3.6238245000000004</v>
      </c>
      <c r="Q21" s="18">
        <f t="shared" si="3"/>
        <v>4.3259999999999996</v>
      </c>
      <c r="R21" s="18">
        <f t="shared" si="3"/>
        <v>4.3259999999999996</v>
      </c>
      <c r="S21" s="18">
        <f t="shared" si="3"/>
        <v>4.3259999999999996</v>
      </c>
      <c r="T21" s="18">
        <f t="shared" si="3"/>
        <v>4.3259999999999996</v>
      </c>
      <c r="U21" s="18">
        <f t="shared" si="3"/>
        <v>20.9278245</v>
      </c>
    </row>
    <row r="22" spans="1:22" x14ac:dyDescent="0.25">
      <c r="A22" s="31" t="s">
        <v>4</v>
      </c>
      <c r="B22" s="31" t="s">
        <v>12</v>
      </c>
      <c r="C22" s="53"/>
      <c r="D22" s="31"/>
      <c r="E22" s="31"/>
      <c r="F22" s="31"/>
      <c r="G22" s="31"/>
      <c r="H22" s="31"/>
      <c r="I22" s="3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2" ht="31.5" x14ac:dyDescent="0.25">
      <c r="A23" s="2" t="s">
        <v>5</v>
      </c>
      <c r="B23" s="31" t="s">
        <v>17</v>
      </c>
      <c r="C23" s="53"/>
      <c r="D23" s="31"/>
      <c r="E23" s="31"/>
      <c r="F23" s="31"/>
      <c r="G23" s="31"/>
      <c r="H23" s="31"/>
      <c r="I23" s="31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6"/>
    </row>
    <row r="24" spans="1:22" s="10" customFormat="1" ht="30" x14ac:dyDescent="0.25">
      <c r="A24" s="50" t="s">
        <v>49</v>
      </c>
      <c r="B24" s="3" t="s">
        <v>63</v>
      </c>
      <c r="C24" s="4" t="s">
        <v>31</v>
      </c>
      <c r="D24" s="4" t="s">
        <v>61</v>
      </c>
      <c r="E24" s="4">
        <v>2014</v>
      </c>
      <c r="F24" s="4">
        <v>2015</v>
      </c>
      <c r="G24" s="16">
        <f>0.4192+24.142482</f>
        <v>24.561682000000001</v>
      </c>
      <c r="H24" s="16">
        <f>0.4192+24.142482-7.574</f>
        <v>16.987682</v>
      </c>
      <c r="I24" s="16">
        <v>7.5739999999999998</v>
      </c>
      <c r="J24" s="22">
        <v>1.2</v>
      </c>
      <c r="K24" s="22"/>
      <c r="L24" s="22"/>
      <c r="M24" s="22"/>
      <c r="N24" s="22"/>
      <c r="O24" s="22">
        <f>J24+K24+L24</f>
        <v>1.2</v>
      </c>
      <c r="P24" s="16">
        <v>16.988</v>
      </c>
      <c r="Q24" s="16">
        <v>0</v>
      </c>
      <c r="R24" s="16">
        <v>0</v>
      </c>
      <c r="S24" s="16">
        <v>0</v>
      </c>
      <c r="T24" s="16">
        <v>0</v>
      </c>
      <c r="U24" s="16">
        <f>SUM(P24:T24)</f>
        <v>16.988</v>
      </c>
    </row>
    <row r="25" spans="1:22" x14ac:dyDescent="0.25">
      <c r="A25" s="4"/>
      <c r="B25" s="23" t="s">
        <v>32</v>
      </c>
      <c r="C25" s="20"/>
      <c r="D25" s="20"/>
      <c r="E25" s="20"/>
      <c r="F25" s="20"/>
      <c r="G25" s="18">
        <f>SUM(G24:G24)</f>
        <v>24.561682000000001</v>
      </c>
      <c r="H25" s="18">
        <f>SUM(H24:H24)</f>
        <v>16.987682</v>
      </c>
      <c r="I25" s="18">
        <f>SUM(I24:I24)</f>
        <v>7.5739999999999998</v>
      </c>
      <c r="J25" s="22"/>
      <c r="K25" s="22"/>
      <c r="L25" s="22"/>
      <c r="M25" s="22"/>
      <c r="N25" s="22"/>
      <c r="O25" s="22"/>
      <c r="P25" s="18">
        <f>SUM(P23:P24)</f>
        <v>16.988</v>
      </c>
      <c r="Q25" s="18">
        <v>0</v>
      </c>
      <c r="R25" s="18">
        <v>0</v>
      </c>
      <c r="S25" s="18">
        <v>0</v>
      </c>
      <c r="T25" s="18">
        <v>0</v>
      </c>
      <c r="U25" s="18">
        <f t="shared" ref="U25" si="4">SUM(P25:T25)</f>
        <v>16.988</v>
      </c>
    </row>
    <row r="26" spans="1:22" hidden="1" x14ac:dyDescent="0.25">
      <c r="A26" s="94" t="s">
        <v>15</v>
      </c>
      <c r="B26" s="94"/>
      <c r="C26" s="8"/>
      <c r="D26" s="8"/>
      <c r="E26" s="8"/>
      <c r="F26" s="8"/>
      <c r="G26" s="8"/>
      <c r="H26" s="8"/>
      <c r="I26" s="8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2" ht="31.5" hidden="1" x14ac:dyDescent="0.25">
      <c r="A27" s="31"/>
      <c r="B27" s="31" t="s">
        <v>16</v>
      </c>
      <c r="C27" s="8"/>
      <c r="D27" s="8"/>
      <c r="E27" s="8"/>
      <c r="F27" s="8"/>
      <c r="G27" s="8"/>
      <c r="H27" s="8"/>
      <c r="I27" s="8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2" hidden="1" x14ac:dyDescent="0.25">
      <c r="A28" s="7" t="s">
        <v>11</v>
      </c>
      <c r="B28" s="7"/>
      <c r="C28" s="54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2" x14ac:dyDescent="0.25">
      <c r="A29" s="1"/>
      <c r="B29" s="9"/>
      <c r="C29" s="9"/>
      <c r="D29" s="21"/>
      <c r="E29" s="21"/>
      <c r="F29" s="21"/>
      <c r="G29" s="21"/>
      <c r="H29" s="21"/>
      <c r="I29" s="21"/>
      <c r="J29" s="9"/>
      <c r="K29" s="9"/>
      <c r="L29" s="9"/>
      <c r="M29" s="9"/>
      <c r="N29" s="9"/>
      <c r="O29" s="9"/>
      <c r="P29" s="1"/>
      <c r="Q29" s="1"/>
      <c r="R29" s="1"/>
      <c r="S29" s="1"/>
      <c r="T29" s="1"/>
      <c r="U29" s="1"/>
    </row>
    <row r="30" spans="1:22" hidden="1" x14ac:dyDescent="0.25">
      <c r="A30" s="1"/>
      <c r="B30" s="9"/>
      <c r="C30" s="9"/>
      <c r="D30" s="21"/>
      <c r="E30" s="21"/>
      <c r="F30" s="21"/>
      <c r="G30" s="21"/>
      <c r="H30" s="21"/>
      <c r="I30" s="21"/>
      <c r="J30" s="9"/>
      <c r="K30" s="9"/>
      <c r="L30" s="9"/>
      <c r="M30" s="9"/>
      <c r="N30" s="9"/>
      <c r="O30" s="9"/>
      <c r="P30" s="1"/>
      <c r="Q30" s="1"/>
      <c r="R30" s="1"/>
      <c r="S30" s="1"/>
      <c r="T30" s="1"/>
      <c r="U30" s="1"/>
    </row>
    <row r="31" spans="1:22" hidden="1" x14ac:dyDescent="0.25">
      <c r="A31" s="1"/>
      <c r="B31" s="9"/>
      <c r="C31" s="9"/>
      <c r="D31" s="21"/>
      <c r="E31" s="21"/>
      <c r="F31" s="21"/>
      <c r="G31" s="21"/>
      <c r="H31" s="21"/>
      <c r="I31" s="21"/>
      <c r="J31" s="9"/>
      <c r="K31" s="9"/>
      <c r="L31" s="9"/>
      <c r="M31" s="9"/>
      <c r="N31" s="9"/>
      <c r="O31" s="9"/>
      <c r="P31" s="1"/>
      <c r="Q31" s="1"/>
      <c r="R31" s="1"/>
      <c r="S31" s="1"/>
      <c r="T31" s="1"/>
      <c r="U31" s="1"/>
    </row>
    <row r="32" spans="1:22" hidden="1" x14ac:dyDescent="0.25">
      <c r="A32" s="32"/>
      <c r="B32" s="32"/>
      <c r="C32" s="55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x14ac:dyDescent="0.25">
      <c r="C33" s="9"/>
    </row>
    <row r="34" spans="1:21" s="13" customFormat="1" ht="20.25" x14ac:dyDescent="0.3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s="13" customFormat="1" ht="20.25" x14ac:dyDescent="0.3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s="13" customFormat="1" ht="20.25" x14ac:dyDescent="0.3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x14ac:dyDescent="0.25">
      <c r="C37" s="9"/>
      <c r="Q37" s="25"/>
      <c r="S37" s="25"/>
    </row>
    <row r="38" spans="1:21" x14ac:dyDescent="0.25">
      <c r="C38" s="9"/>
      <c r="Q38" s="24"/>
      <c r="S38" s="24"/>
    </row>
  </sheetData>
  <mergeCells count="13">
    <mergeCell ref="J11:O11"/>
    <mergeCell ref="P11:U11"/>
    <mergeCell ref="A26:B26"/>
    <mergeCell ref="A8:U8"/>
    <mergeCell ref="A11:A13"/>
    <mergeCell ref="B11:B13"/>
    <mergeCell ref="C11:C12"/>
    <mergeCell ref="D11:D12"/>
    <mergeCell ref="E11:E13"/>
    <mergeCell ref="F11:F13"/>
    <mergeCell ref="G11:G12"/>
    <mergeCell ref="H11:H12"/>
    <mergeCell ref="I11:I12"/>
  </mergeCells>
  <pageMargins left="0.78740157480314965" right="0.39370078740157483" top="0.39370078740157483" bottom="0.39370078740157483" header="0.31496062992125984" footer="0.31496062992125984"/>
  <pageSetup paperSize="9" scale="4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view="pageBreakPreview" zoomScale="60" zoomScaleNormal="100" workbookViewId="0">
      <selection activeCell="G21" sqref="G21"/>
    </sheetView>
  </sheetViews>
  <sheetFormatPr defaultRowHeight="15.75" x14ac:dyDescent="0.25"/>
  <cols>
    <col min="2" max="2" width="34.5" customWidth="1"/>
    <col min="3" max="3" width="11.125" customWidth="1"/>
    <col min="4" max="4" width="10.5" customWidth="1"/>
    <col min="5" max="5" width="11.375" customWidth="1"/>
    <col min="6" max="6" width="10.875" customWidth="1"/>
    <col min="7" max="7" width="11.125" customWidth="1"/>
    <col min="8" max="8" width="12.5" customWidth="1"/>
  </cols>
  <sheetData>
    <row r="1" spans="1:8" x14ac:dyDescent="0.25">
      <c r="A1" s="5"/>
      <c r="B1" s="5"/>
      <c r="C1" s="5"/>
      <c r="D1" s="5"/>
      <c r="E1" s="6"/>
      <c r="F1" s="6"/>
      <c r="G1" s="6"/>
      <c r="H1" s="56" t="s">
        <v>123</v>
      </c>
    </row>
    <row r="2" spans="1:8" x14ac:dyDescent="0.25">
      <c r="A2" s="5"/>
      <c r="B2" s="5"/>
      <c r="C2" s="5"/>
      <c r="D2" s="5"/>
      <c r="E2" s="6"/>
      <c r="F2" s="6"/>
      <c r="G2" s="6"/>
      <c r="H2" s="56" t="s">
        <v>119</v>
      </c>
    </row>
    <row r="3" spans="1:8" x14ac:dyDescent="0.25">
      <c r="A3" s="5"/>
      <c r="B3" s="5"/>
      <c r="C3" s="5"/>
      <c r="D3" s="5"/>
      <c r="E3" s="6"/>
      <c r="F3" s="6"/>
      <c r="G3" s="6"/>
      <c r="H3" s="56" t="s">
        <v>120</v>
      </c>
    </row>
    <row r="4" spans="1:8" ht="22.5" customHeight="1" x14ac:dyDescent="0.25">
      <c r="A4" s="5"/>
      <c r="B4" s="5"/>
      <c r="C4" s="5"/>
      <c r="D4" s="5"/>
      <c r="E4" s="6"/>
      <c r="F4" s="6"/>
      <c r="G4" s="6"/>
      <c r="H4" s="56" t="s">
        <v>125</v>
      </c>
    </row>
    <row r="5" spans="1:8" x14ac:dyDescent="0.25">
      <c r="A5" s="5"/>
      <c r="B5" s="5"/>
      <c r="C5" s="5"/>
      <c r="D5" s="5"/>
      <c r="E5" s="6"/>
      <c r="F5" s="6"/>
      <c r="G5" s="6"/>
      <c r="H5" s="6"/>
    </row>
    <row r="6" spans="1:8" x14ac:dyDescent="0.25">
      <c r="A6" s="5"/>
      <c r="B6" s="5"/>
      <c r="C6" s="5"/>
      <c r="D6" s="5"/>
      <c r="E6" s="6"/>
      <c r="F6" s="6"/>
      <c r="G6" s="6"/>
      <c r="H6" s="6"/>
    </row>
    <row r="7" spans="1:8" x14ac:dyDescent="0.25">
      <c r="A7" s="5"/>
      <c r="B7" s="5"/>
      <c r="C7" s="5"/>
      <c r="D7" s="5"/>
      <c r="E7" s="6"/>
      <c r="F7" s="6"/>
      <c r="G7" s="6"/>
      <c r="H7" s="5"/>
    </row>
    <row r="8" spans="1:8" ht="32.25" customHeight="1" x14ac:dyDescent="0.25">
      <c r="A8" s="97" t="s">
        <v>122</v>
      </c>
      <c r="B8" s="97"/>
      <c r="C8" s="97"/>
      <c r="D8" s="97"/>
      <c r="E8" s="97"/>
      <c r="F8" s="97"/>
      <c r="G8" s="97"/>
      <c r="H8" s="97"/>
    </row>
    <row r="9" spans="1:8" ht="16.5" thickBot="1" x14ac:dyDescent="0.3">
      <c r="A9" s="57"/>
      <c r="B9" s="57"/>
      <c r="C9" s="57"/>
      <c r="D9" s="57"/>
      <c r="E9" s="57"/>
      <c r="F9" s="57"/>
      <c r="G9" s="57"/>
      <c r="H9" s="57"/>
    </row>
    <row r="10" spans="1:8" ht="36" customHeight="1" thickBot="1" x14ac:dyDescent="0.3">
      <c r="A10" s="58" t="s">
        <v>8</v>
      </c>
      <c r="B10" s="59" t="s">
        <v>67</v>
      </c>
      <c r="C10" s="59" t="s">
        <v>110</v>
      </c>
      <c r="D10" s="59" t="s">
        <v>111</v>
      </c>
      <c r="E10" s="59" t="s">
        <v>112</v>
      </c>
      <c r="F10" s="86" t="s">
        <v>113</v>
      </c>
      <c r="G10" s="86" t="s">
        <v>114</v>
      </c>
      <c r="H10" s="60" t="s">
        <v>29</v>
      </c>
    </row>
    <row r="11" spans="1:8" x14ac:dyDescent="0.25">
      <c r="A11" s="61">
        <v>1</v>
      </c>
      <c r="B11" s="62" t="s">
        <v>68</v>
      </c>
      <c r="C11" s="63">
        <f>C12+C19+C23+C24+C26</f>
        <v>20.61224</v>
      </c>
      <c r="D11" s="63">
        <f>D12+D19+D23+D24+D26</f>
        <v>20.394883999999998</v>
      </c>
      <c r="E11" s="63">
        <f t="shared" ref="E11:G11" si="0">E12+E19+E23+E24+E26</f>
        <v>21.06418</v>
      </c>
      <c r="F11" s="63">
        <f t="shared" si="0"/>
        <v>21.879442000000001</v>
      </c>
      <c r="G11" s="63">
        <f t="shared" si="0"/>
        <v>22.185770000000002</v>
      </c>
      <c r="H11" s="64">
        <v>106.136</v>
      </c>
    </row>
    <row r="12" spans="1:8" ht="31.5" x14ac:dyDescent="0.25">
      <c r="A12" s="65" t="s">
        <v>2</v>
      </c>
      <c r="B12" s="8" t="s">
        <v>69</v>
      </c>
      <c r="C12" s="66">
        <f>C13+C14+C15+C16+C17+C18</f>
        <v>11.35</v>
      </c>
      <c r="D12" s="66">
        <f>D13+D14+D15+D16+D17+D18</f>
        <v>10.9604</v>
      </c>
      <c r="E12" s="66">
        <f>E13</f>
        <v>11.321999999999999</v>
      </c>
      <c r="F12" s="66">
        <f t="shared" ref="F12:G12" si="1">F13</f>
        <v>11.8</v>
      </c>
      <c r="G12" s="66">
        <f t="shared" si="1"/>
        <v>11.84</v>
      </c>
      <c r="H12" s="67">
        <f>SUM(C12:G12)</f>
        <v>57.272400000000005</v>
      </c>
    </row>
    <row r="13" spans="1:8" ht="31.5" x14ac:dyDescent="0.25">
      <c r="A13" s="65" t="s">
        <v>70</v>
      </c>
      <c r="B13" s="8" t="s">
        <v>115</v>
      </c>
      <c r="C13" s="66">
        <v>11.35</v>
      </c>
      <c r="D13" s="66">
        <v>10.9604</v>
      </c>
      <c r="E13" s="66">
        <v>11.321999999999999</v>
      </c>
      <c r="F13" s="87">
        <v>11.8</v>
      </c>
      <c r="G13" s="87">
        <v>11.84</v>
      </c>
      <c r="H13" s="67">
        <f>SUM(C13:G13)</f>
        <v>57.272400000000005</v>
      </c>
    </row>
    <row r="14" spans="1:8" x14ac:dyDescent="0.25">
      <c r="A14" s="65" t="s">
        <v>71</v>
      </c>
      <c r="B14" s="8" t="s">
        <v>72</v>
      </c>
      <c r="C14" s="68"/>
      <c r="D14" s="68"/>
      <c r="E14" s="68"/>
      <c r="F14" s="88"/>
      <c r="G14" s="88"/>
      <c r="H14" s="69"/>
    </row>
    <row r="15" spans="1:8" ht="47.25" x14ac:dyDescent="0.25">
      <c r="A15" s="65" t="s">
        <v>73</v>
      </c>
      <c r="B15" s="8" t="s">
        <v>74</v>
      </c>
      <c r="C15" s="68"/>
      <c r="D15" s="68"/>
      <c r="E15" s="68"/>
      <c r="F15" s="88"/>
      <c r="G15" s="88"/>
      <c r="H15" s="69"/>
    </row>
    <row r="16" spans="1:8" ht="31.5" x14ac:dyDescent="0.25">
      <c r="A16" s="65" t="s">
        <v>75</v>
      </c>
      <c r="B16" s="8" t="s">
        <v>76</v>
      </c>
      <c r="C16" s="68"/>
      <c r="D16" s="68"/>
      <c r="E16" s="68"/>
      <c r="F16" s="88"/>
      <c r="G16" s="88"/>
      <c r="H16" s="69"/>
    </row>
    <row r="17" spans="1:8" ht="31.5" x14ac:dyDescent="0.25">
      <c r="A17" s="65" t="s">
        <v>77</v>
      </c>
      <c r="B17" s="8" t="s">
        <v>78</v>
      </c>
      <c r="C17" s="68"/>
      <c r="D17" s="68"/>
      <c r="E17" s="68"/>
      <c r="F17" s="88"/>
      <c r="G17" s="88"/>
      <c r="H17" s="69"/>
    </row>
    <row r="18" spans="1:8" x14ac:dyDescent="0.25">
      <c r="A18" s="65" t="s">
        <v>79</v>
      </c>
      <c r="B18" s="8" t="s">
        <v>80</v>
      </c>
      <c r="C18" s="68"/>
      <c r="D18" s="68"/>
      <c r="E18" s="68"/>
      <c r="F18" s="88"/>
      <c r="G18" s="88"/>
      <c r="H18" s="69"/>
    </row>
    <row r="19" spans="1:8" x14ac:dyDescent="0.25">
      <c r="A19" s="65" t="s">
        <v>3</v>
      </c>
      <c r="B19" s="8" t="s">
        <v>81</v>
      </c>
      <c r="C19" s="68">
        <f>C20+C21+C22</f>
        <v>6.1180000000000003</v>
      </c>
      <c r="D19" s="68">
        <f>D20+D21+D22</f>
        <v>6.3234000000000004</v>
      </c>
      <c r="E19" s="68">
        <f>E20+E21+E22</f>
        <v>6.5289999999999999</v>
      </c>
      <c r="F19" s="68">
        <f t="shared" ref="F19:G19" si="2">F20+F21+F22</f>
        <v>6.7419000000000002</v>
      </c>
      <c r="G19" s="68">
        <f t="shared" si="2"/>
        <v>6.9615</v>
      </c>
      <c r="H19" s="67">
        <f>SUM(C19:G19)</f>
        <v>32.6738</v>
      </c>
    </row>
    <row r="20" spans="1:8" ht="31.5" x14ac:dyDescent="0.25">
      <c r="A20" s="65" t="s">
        <v>82</v>
      </c>
      <c r="B20" s="8" t="s">
        <v>83</v>
      </c>
      <c r="C20" s="70">
        <v>6.1180000000000003</v>
      </c>
      <c r="D20" s="70">
        <v>6.3234000000000004</v>
      </c>
      <c r="E20" s="70">
        <v>6.5289999999999999</v>
      </c>
      <c r="F20" s="89">
        <v>6.7419000000000002</v>
      </c>
      <c r="G20" s="89">
        <v>6.9615</v>
      </c>
      <c r="H20" s="92">
        <f>SUM(C20:G20)</f>
        <v>32.6738</v>
      </c>
    </row>
    <row r="21" spans="1:8" x14ac:dyDescent="0.25">
      <c r="A21" s="65" t="s">
        <v>84</v>
      </c>
      <c r="B21" s="8" t="s">
        <v>85</v>
      </c>
      <c r="C21" s="68"/>
      <c r="D21" s="68"/>
      <c r="E21" s="68"/>
      <c r="F21" s="88"/>
      <c r="G21" s="88"/>
      <c r="H21" s="69"/>
    </row>
    <row r="22" spans="1:8" ht="31.5" x14ac:dyDescent="0.25">
      <c r="A22" s="65" t="s">
        <v>86</v>
      </c>
      <c r="B22" s="8" t="s">
        <v>87</v>
      </c>
      <c r="C22" s="68"/>
      <c r="D22" s="68"/>
      <c r="E22" s="68"/>
      <c r="F22" s="88"/>
      <c r="G22" s="88"/>
      <c r="H22" s="69"/>
    </row>
    <row r="23" spans="1:8" x14ac:dyDescent="0.25">
      <c r="A23" s="65" t="s">
        <v>7</v>
      </c>
      <c r="B23" s="8" t="s">
        <v>88</v>
      </c>
      <c r="C23" s="68">
        <f>(C13+C20)*18%</f>
        <v>3.1442399999999999</v>
      </c>
      <c r="D23" s="68">
        <f>(D13+D20)*18%</f>
        <v>3.111084</v>
      </c>
      <c r="E23" s="68">
        <f>(E13+E20)*18%</f>
        <v>3.2131799999999999</v>
      </c>
      <c r="F23" s="68">
        <f t="shared" ref="F23:G23" si="3">(F13+F20)*18%</f>
        <v>3.337542</v>
      </c>
      <c r="G23" s="68">
        <f t="shared" si="3"/>
        <v>3.3842699999999999</v>
      </c>
      <c r="H23" s="69">
        <f>SUM(C23:G23)</f>
        <v>16.190315999999999</v>
      </c>
    </row>
    <row r="24" spans="1:8" x14ac:dyDescent="0.25">
      <c r="A24" s="65" t="s">
        <v>9</v>
      </c>
      <c r="B24" s="8" t="s">
        <v>89</v>
      </c>
      <c r="C24" s="71"/>
      <c r="D24" s="71"/>
      <c r="E24" s="71"/>
      <c r="F24" s="90"/>
      <c r="G24" s="90"/>
      <c r="H24" s="72"/>
    </row>
    <row r="25" spans="1:8" x14ac:dyDescent="0.25">
      <c r="A25" s="65" t="s">
        <v>90</v>
      </c>
      <c r="B25" s="8" t="s">
        <v>91</v>
      </c>
      <c r="C25" s="71"/>
      <c r="D25" s="71"/>
      <c r="E25" s="71"/>
      <c r="F25" s="90"/>
      <c r="G25" s="90"/>
      <c r="H25" s="72"/>
    </row>
    <row r="26" spans="1:8" ht="31.5" x14ac:dyDescent="0.25">
      <c r="A26" s="65" t="s">
        <v>46</v>
      </c>
      <c r="B26" s="8" t="s">
        <v>92</v>
      </c>
      <c r="C26" s="71"/>
      <c r="D26" s="71"/>
      <c r="E26" s="71"/>
      <c r="F26" s="90"/>
      <c r="G26" s="90"/>
      <c r="H26" s="72"/>
    </row>
    <row r="27" spans="1:8" x14ac:dyDescent="0.25">
      <c r="A27" s="65" t="s">
        <v>4</v>
      </c>
      <c r="B27" s="8" t="s">
        <v>93</v>
      </c>
      <c r="C27" s="71"/>
      <c r="D27" s="71"/>
      <c r="E27" s="71"/>
      <c r="F27" s="90"/>
      <c r="G27" s="90"/>
      <c r="H27" s="72"/>
    </row>
    <row r="28" spans="1:8" x14ac:dyDescent="0.25">
      <c r="A28" s="65" t="s">
        <v>5</v>
      </c>
      <c r="B28" s="8" t="s">
        <v>94</v>
      </c>
      <c r="C28" s="71"/>
      <c r="D28" s="71"/>
      <c r="E28" s="71"/>
      <c r="F28" s="90"/>
      <c r="G28" s="90"/>
      <c r="H28" s="72"/>
    </row>
    <row r="29" spans="1:8" x14ac:dyDescent="0.25">
      <c r="A29" s="65" t="s">
        <v>6</v>
      </c>
      <c r="B29" s="8" t="s">
        <v>95</v>
      </c>
      <c r="C29" s="71"/>
      <c r="D29" s="71"/>
      <c r="E29" s="71"/>
      <c r="F29" s="90"/>
      <c r="G29" s="90"/>
      <c r="H29" s="72"/>
    </row>
    <row r="30" spans="1:8" x14ac:dyDescent="0.25">
      <c r="A30" s="73" t="s">
        <v>96</v>
      </c>
      <c r="B30" s="8" t="s">
        <v>97</v>
      </c>
      <c r="C30" s="71"/>
      <c r="D30" s="71"/>
      <c r="E30" s="71"/>
      <c r="F30" s="90"/>
      <c r="G30" s="90"/>
      <c r="H30" s="72"/>
    </row>
    <row r="31" spans="1:8" x14ac:dyDescent="0.25">
      <c r="A31" s="73" t="s">
        <v>98</v>
      </c>
      <c r="B31" s="8" t="s">
        <v>99</v>
      </c>
      <c r="C31" s="71"/>
      <c r="D31" s="71"/>
      <c r="E31" s="71"/>
      <c r="F31" s="90"/>
      <c r="G31" s="90"/>
      <c r="H31" s="72"/>
    </row>
    <row r="32" spans="1:8" x14ac:dyDescent="0.25">
      <c r="A32" s="65" t="s">
        <v>100</v>
      </c>
      <c r="B32" s="8" t="s">
        <v>101</v>
      </c>
      <c r="C32" s="71"/>
      <c r="D32" s="71"/>
      <c r="E32" s="71"/>
      <c r="F32" s="90"/>
      <c r="G32" s="90"/>
      <c r="H32" s="72"/>
    </row>
    <row r="33" spans="1:8" x14ac:dyDescent="0.25">
      <c r="A33" s="65" t="s">
        <v>102</v>
      </c>
      <c r="B33" s="8" t="s">
        <v>103</v>
      </c>
      <c r="C33" s="71"/>
      <c r="D33" s="71"/>
      <c r="E33" s="71"/>
      <c r="F33" s="90"/>
      <c r="G33" s="90"/>
      <c r="H33" s="72"/>
    </row>
    <row r="34" spans="1:8" ht="16.5" thickBot="1" x14ac:dyDescent="0.3">
      <c r="A34" s="74" t="s">
        <v>104</v>
      </c>
      <c r="B34" s="75" t="s">
        <v>105</v>
      </c>
      <c r="C34" s="76"/>
      <c r="D34" s="76"/>
      <c r="E34" s="76"/>
      <c r="F34" s="91"/>
      <c r="G34" s="91"/>
      <c r="H34" s="77"/>
    </row>
    <row r="35" spans="1:8" ht="31.5" x14ac:dyDescent="0.25">
      <c r="A35" s="78"/>
      <c r="B35" s="79" t="s">
        <v>106</v>
      </c>
      <c r="C35" s="80">
        <f>C11</f>
        <v>20.61224</v>
      </c>
      <c r="D35" s="80">
        <f>D11</f>
        <v>20.394883999999998</v>
      </c>
      <c r="E35" s="80">
        <f>E11</f>
        <v>21.06418</v>
      </c>
      <c r="F35" s="80">
        <f t="shared" ref="F35:G35" si="4">F11</f>
        <v>21.879442000000001</v>
      </c>
      <c r="G35" s="80">
        <f t="shared" si="4"/>
        <v>22.185770000000002</v>
      </c>
      <c r="H35" s="81">
        <f>H11</f>
        <v>106.136</v>
      </c>
    </row>
    <row r="36" spans="1:8" x14ac:dyDescent="0.25">
      <c r="A36" s="82"/>
      <c r="B36" s="8" t="s">
        <v>107</v>
      </c>
      <c r="C36" s="71"/>
      <c r="D36" s="71"/>
      <c r="E36" s="71"/>
      <c r="F36" s="90"/>
      <c r="G36" s="90"/>
      <c r="H36" s="72"/>
    </row>
    <row r="37" spans="1:8" x14ac:dyDescent="0.25">
      <c r="A37" s="82"/>
      <c r="B37" s="83" t="s">
        <v>108</v>
      </c>
      <c r="C37" s="71"/>
      <c r="D37" s="71"/>
      <c r="E37" s="71"/>
      <c r="F37" s="90"/>
      <c r="G37" s="90"/>
      <c r="H37" s="72"/>
    </row>
    <row r="38" spans="1:8" ht="16.5" thickBot="1" x14ac:dyDescent="0.3">
      <c r="A38" s="84"/>
      <c r="B38" s="85" t="s">
        <v>109</v>
      </c>
      <c r="C38" s="76"/>
      <c r="D38" s="76"/>
      <c r="E38" s="76"/>
      <c r="F38" s="91"/>
      <c r="G38" s="91"/>
      <c r="H38" s="77"/>
    </row>
  </sheetData>
  <mergeCells count="1">
    <mergeCell ref="A8:H8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showGridLines="0" tabSelected="1" view="pageBreakPreview" zoomScale="71" zoomScaleNormal="70" zoomScaleSheetLayoutView="71" workbookViewId="0">
      <selection activeCell="A7" sqref="A7:AI7"/>
    </sheetView>
  </sheetViews>
  <sheetFormatPr defaultRowHeight="15.75" x14ac:dyDescent="0.25"/>
  <cols>
    <col min="1" max="1" width="7.25" style="10" customWidth="1"/>
    <col min="2" max="2" width="57.25" style="10" customWidth="1"/>
    <col min="3" max="7" width="5.625" style="10" customWidth="1"/>
    <col min="8" max="8" width="6.625" style="10" customWidth="1"/>
    <col min="9" max="13" width="5.625" style="10" customWidth="1"/>
    <col min="14" max="14" width="6.625" style="10" customWidth="1"/>
    <col min="15" max="15" width="14.25" style="10" customWidth="1"/>
    <col min="16" max="34" width="7.625" style="10" customWidth="1"/>
    <col min="35" max="35" width="8.625" style="10" customWidth="1"/>
    <col min="36" max="36" width="12.75" style="10" customWidth="1"/>
    <col min="37" max="16384" width="9" style="10"/>
  </cols>
  <sheetData>
    <row r="1" spans="1:35" s="34" customFormat="1" ht="26.25" x14ac:dyDescent="0.4">
      <c r="AI1" s="37" t="s">
        <v>124</v>
      </c>
    </row>
    <row r="2" spans="1:35" s="34" customFormat="1" ht="26.25" x14ac:dyDescent="0.4">
      <c r="AI2" s="37" t="s">
        <v>119</v>
      </c>
    </row>
    <row r="3" spans="1:35" s="34" customFormat="1" ht="26.25" x14ac:dyDescent="0.4">
      <c r="AI3" s="37" t="s">
        <v>120</v>
      </c>
    </row>
    <row r="4" spans="1:35" s="34" customFormat="1" ht="40.5" customHeight="1" x14ac:dyDescent="0.4">
      <c r="AI4" s="37" t="s">
        <v>125</v>
      </c>
    </row>
    <row r="5" spans="1:35" s="34" customFormat="1" ht="26.25" x14ac:dyDescent="0.4">
      <c r="AI5" s="35"/>
    </row>
    <row r="6" spans="1:35" s="34" customFormat="1" ht="26.25" x14ac:dyDescent="0.4">
      <c r="U6" s="41"/>
      <c r="V6" s="41"/>
      <c r="W6" s="41"/>
      <c r="X6" s="41"/>
      <c r="Y6" s="41"/>
      <c r="Z6" s="41"/>
      <c r="AI6" s="36"/>
    </row>
    <row r="7" spans="1:35" ht="25.5" x14ac:dyDescent="0.35">
      <c r="A7" s="111" t="s">
        <v>33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</row>
    <row r="10" spans="1:35" ht="45.75" customHeight="1" x14ac:dyDescent="0.25">
      <c r="A10" s="96" t="s">
        <v>1</v>
      </c>
      <c r="B10" s="96" t="s">
        <v>34</v>
      </c>
      <c r="C10" s="96" t="s">
        <v>36</v>
      </c>
      <c r="D10" s="96"/>
      <c r="E10" s="96"/>
      <c r="F10" s="96"/>
      <c r="G10" s="96"/>
      <c r="H10" s="96"/>
      <c r="I10" s="96" t="s">
        <v>35</v>
      </c>
      <c r="J10" s="96"/>
      <c r="K10" s="96"/>
      <c r="L10" s="96"/>
      <c r="M10" s="96"/>
      <c r="N10" s="96"/>
      <c r="O10" s="96" t="s">
        <v>37</v>
      </c>
      <c r="P10" s="110" t="s">
        <v>38</v>
      </c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</row>
    <row r="11" spans="1:35" ht="20.25" customHeight="1" x14ac:dyDescent="0.25">
      <c r="A11" s="96"/>
      <c r="B11" s="96"/>
      <c r="C11" s="96" t="s">
        <v>39</v>
      </c>
      <c r="D11" s="96"/>
      <c r="E11" s="96"/>
      <c r="F11" s="96"/>
      <c r="G11" s="96"/>
      <c r="H11" s="96"/>
      <c r="I11" s="96" t="s">
        <v>39</v>
      </c>
      <c r="J11" s="96"/>
      <c r="K11" s="96"/>
      <c r="L11" s="96"/>
      <c r="M11" s="96"/>
      <c r="N11" s="96"/>
      <c r="O11" s="96"/>
      <c r="P11" s="110" t="s">
        <v>47</v>
      </c>
      <c r="Q11" s="110"/>
      <c r="R11" s="110"/>
      <c r="S11" s="110"/>
      <c r="T11" s="110"/>
      <c r="U11" s="96" t="s">
        <v>55</v>
      </c>
      <c r="V11" s="96" t="s">
        <v>56</v>
      </c>
      <c r="W11" s="96" t="s">
        <v>57</v>
      </c>
      <c r="X11" s="96" t="s">
        <v>58</v>
      </c>
      <c r="Y11" s="96" t="s">
        <v>29</v>
      </c>
      <c r="Z11" s="110" t="s">
        <v>47</v>
      </c>
      <c r="AA11" s="110"/>
      <c r="AB11" s="110"/>
      <c r="AC11" s="110"/>
      <c r="AD11" s="110"/>
      <c r="AE11" s="102" t="s">
        <v>55</v>
      </c>
      <c r="AF11" s="102" t="s">
        <v>56</v>
      </c>
      <c r="AG11" s="96" t="s">
        <v>64</v>
      </c>
      <c r="AH11" s="96" t="s">
        <v>65</v>
      </c>
      <c r="AI11" s="96" t="s">
        <v>29</v>
      </c>
    </row>
    <row r="12" spans="1:35" ht="51.75" customHeight="1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33" t="s">
        <v>40</v>
      </c>
      <c r="Q12" s="33" t="s">
        <v>41</v>
      </c>
      <c r="R12" s="33" t="s">
        <v>42</v>
      </c>
      <c r="S12" s="33" t="s">
        <v>43</v>
      </c>
      <c r="T12" s="33" t="s">
        <v>29</v>
      </c>
      <c r="U12" s="96"/>
      <c r="V12" s="96"/>
      <c r="W12" s="96"/>
      <c r="X12" s="96"/>
      <c r="Y12" s="96"/>
      <c r="Z12" s="33" t="s">
        <v>40</v>
      </c>
      <c r="AA12" s="33" t="s">
        <v>41</v>
      </c>
      <c r="AB12" s="33" t="s">
        <v>42</v>
      </c>
      <c r="AC12" s="33" t="s">
        <v>43</v>
      </c>
      <c r="AD12" s="33" t="s">
        <v>29</v>
      </c>
      <c r="AE12" s="103"/>
      <c r="AF12" s="103"/>
      <c r="AG12" s="96"/>
      <c r="AH12" s="96"/>
      <c r="AI12" s="96"/>
    </row>
    <row r="13" spans="1:35" x14ac:dyDescent="0.25">
      <c r="A13" s="96"/>
      <c r="B13" s="96"/>
      <c r="C13" s="31">
        <v>2015</v>
      </c>
      <c r="D13" s="31">
        <v>2016</v>
      </c>
      <c r="E13" s="31">
        <v>2017</v>
      </c>
      <c r="F13" s="53">
        <v>2018</v>
      </c>
      <c r="G13" s="53">
        <v>2019</v>
      </c>
      <c r="H13" s="31" t="s">
        <v>29</v>
      </c>
      <c r="I13" s="53">
        <v>2015</v>
      </c>
      <c r="J13" s="53">
        <v>2016</v>
      </c>
      <c r="K13" s="53">
        <v>2017</v>
      </c>
      <c r="L13" s="53">
        <v>2018</v>
      </c>
      <c r="M13" s="53">
        <v>2019</v>
      </c>
      <c r="N13" s="31" t="s">
        <v>29</v>
      </c>
      <c r="O13" s="31" t="s">
        <v>44</v>
      </c>
      <c r="P13" s="93" t="s">
        <v>45</v>
      </c>
      <c r="Q13" s="93"/>
      <c r="R13" s="93"/>
      <c r="S13" s="93"/>
      <c r="T13" s="93"/>
      <c r="U13" s="93"/>
      <c r="V13" s="93"/>
      <c r="W13" s="93"/>
      <c r="X13" s="93"/>
      <c r="Y13" s="93"/>
      <c r="Z13" s="104" t="s">
        <v>48</v>
      </c>
      <c r="AA13" s="105"/>
      <c r="AB13" s="105"/>
      <c r="AC13" s="105"/>
      <c r="AD13" s="105"/>
      <c r="AE13" s="105"/>
      <c r="AF13" s="105"/>
      <c r="AG13" s="105"/>
      <c r="AH13" s="105"/>
      <c r="AI13" s="106"/>
    </row>
    <row r="14" spans="1:3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52">
        <v>4</v>
      </c>
      <c r="G14" s="52">
        <v>5</v>
      </c>
      <c r="H14" s="30">
        <v>6</v>
      </c>
      <c r="I14" s="30">
        <v>7</v>
      </c>
      <c r="J14" s="30">
        <v>8</v>
      </c>
      <c r="K14" s="30">
        <v>9</v>
      </c>
      <c r="L14" s="52">
        <v>8</v>
      </c>
      <c r="M14" s="52">
        <v>9</v>
      </c>
      <c r="N14" s="30">
        <v>10</v>
      </c>
      <c r="O14" s="30">
        <v>11</v>
      </c>
      <c r="P14" s="30">
        <v>12</v>
      </c>
      <c r="Q14" s="30">
        <v>13</v>
      </c>
      <c r="R14" s="30">
        <v>14</v>
      </c>
      <c r="S14" s="30">
        <v>15</v>
      </c>
      <c r="T14" s="30">
        <v>16</v>
      </c>
      <c r="U14" s="30">
        <v>17</v>
      </c>
      <c r="V14" s="30">
        <v>18</v>
      </c>
      <c r="W14" s="52">
        <v>17</v>
      </c>
      <c r="X14" s="52">
        <v>18</v>
      </c>
      <c r="Y14" s="30">
        <v>19</v>
      </c>
      <c r="Z14" s="30">
        <v>20</v>
      </c>
      <c r="AA14" s="30">
        <v>21</v>
      </c>
      <c r="AB14" s="30">
        <v>22</v>
      </c>
      <c r="AC14" s="30">
        <v>23</v>
      </c>
      <c r="AD14" s="30">
        <v>24</v>
      </c>
      <c r="AE14" s="30">
        <v>25</v>
      </c>
      <c r="AF14" s="30">
        <v>26</v>
      </c>
      <c r="AG14" s="52">
        <v>25</v>
      </c>
      <c r="AH14" s="52">
        <v>26</v>
      </c>
      <c r="AI14" s="30">
        <v>27</v>
      </c>
    </row>
    <row r="15" spans="1:35" x14ac:dyDescent="0.25">
      <c r="A15" s="107" t="s">
        <v>17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9"/>
    </row>
    <row r="16" spans="1:35" ht="40.5" x14ac:dyDescent="0.25">
      <c r="A16" s="42" t="s">
        <v>62</v>
      </c>
      <c r="B16" s="42" t="s">
        <v>0</v>
      </c>
      <c r="C16" s="43"/>
      <c r="D16" s="43"/>
      <c r="E16" s="43"/>
      <c r="F16" s="43"/>
      <c r="G16" s="43"/>
      <c r="H16" s="51">
        <f t="shared" ref="H16" si="0">C16+D16+E16</f>
        <v>0</v>
      </c>
      <c r="I16" s="43"/>
      <c r="J16" s="43"/>
      <c r="K16" s="43"/>
      <c r="L16" s="43"/>
      <c r="M16" s="43"/>
      <c r="N16" s="51">
        <f t="shared" ref="N16" si="1">I16+J16+K16</f>
        <v>0</v>
      </c>
      <c r="O16" s="43">
        <f>'приложение 1 '!G17/1.18</f>
        <v>110.53451779661019</v>
      </c>
      <c r="P16" s="43"/>
      <c r="Q16" s="43"/>
      <c r="R16" s="43"/>
      <c r="S16" s="43"/>
      <c r="T16" s="43">
        <f t="shared" ref="T16" si="2">P16+Q16+R16+S16</f>
        <v>0</v>
      </c>
      <c r="U16" s="43">
        <f>'приложение 1 '!K17</f>
        <v>10</v>
      </c>
      <c r="V16" s="43"/>
      <c r="W16" s="43"/>
      <c r="X16" s="43"/>
      <c r="Y16" s="43">
        <f>T16+U16+V16+W16+X16</f>
        <v>10</v>
      </c>
      <c r="Z16" s="43"/>
      <c r="AA16" s="43"/>
      <c r="AB16" s="43"/>
      <c r="AC16" s="43"/>
      <c r="AD16" s="43">
        <v>0</v>
      </c>
      <c r="AE16" s="43">
        <v>16.068999999999999</v>
      </c>
      <c r="AF16" s="43">
        <v>16.738</v>
      </c>
      <c r="AG16" s="43">
        <v>17.553000000000001</v>
      </c>
      <c r="AH16" s="43">
        <v>17.86</v>
      </c>
      <c r="AI16" s="43">
        <v>68.22</v>
      </c>
    </row>
    <row r="17" spans="1:36" hidden="1" x14ac:dyDescent="0.25">
      <c r="A17" s="99" t="s">
        <v>20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1"/>
    </row>
    <row r="18" spans="1:36" x14ac:dyDescent="0.25">
      <c r="A18" s="99" t="s">
        <v>18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1"/>
    </row>
    <row r="19" spans="1:36" ht="60.75" x14ac:dyDescent="0.25">
      <c r="A19" s="42" t="s">
        <v>60</v>
      </c>
      <c r="B19" s="42" t="s">
        <v>59</v>
      </c>
      <c r="C19" s="43"/>
      <c r="D19" s="43"/>
      <c r="E19" s="43"/>
      <c r="F19" s="43"/>
      <c r="G19" s="43"/>
      <c r="H19" s="51">
        <f>C19+D19+E19</f>
        <v>0</v>
      </c>
      <c r="I19" s="43"/>
      <c r="J19" s="43"/>
      <c r="K19" s="43"/>
      <c r="L19" s="43"/>
      <c r="M19" s="43"/>
      <c r="N19" s="51">
        <f>I19+J19+K19</f>
        <v>0</v>
      </c>
      <c r="O19" s="43">
        <f>'приложение 1 '!G20/1.18</f>
        <v>34.011269491525425</v>
      </c>
      <c r="P19" s="43"/>
      <c r="Q19" s="43"/>
      <c r="R19" s="43"/>
      <c r="S19" s="43"/>
      <c r="T19" s="43">
        <f>P19+Q19+R19+S19</f>
        <v>0</v>
      </c>
      <c r="U19" s="43"/>
      <c r="V19" s="43"/>
      <c r="W19" s="43"/>
      <c r="X19" s="43"/>
      <c r="Y19" s="43">
        <f>T19+U19+V19+W19+X19</f>
        <v>0</v>
      </c>
      <c r="Z19" s="43"/>
      <c r="AA19" s="43"/>
      <c r="AB19" s="43"/>
      <c r="AC19" s="43">
        <v>3.6238245000000004</v>
      </c>
      <c r="AD19" s="43">
        <v>3.6238245000000004</v>
      </c>
      <c r="AE19" s="43">
        <v>4.3259999999999996</v>
      </c>
      <c r="AF19" s="43">
        <v>4.3259999999999996</v>
      </c>
      <c r="AG19" s="43">
        <v>4.3259999999999996</v>
      </c>
      <c r="AH19" s="43">
        <v>4.3259999999999996</v>
      </c>
      <c r="AI19" s="43">
        <v>20.9278245</v>
      </c>
    </row>
    <row r="20" spans="1:36" x14ac:dyDescent="0.25">
      <c r="A20" s="99" t="s">
        <v>12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1"/>
    </row>
    <row r="21" spans="1:36" ht="60.75" x14ac:dyDescent="0.25">
      <c r="A21" s="42" t="s">
        <v>49</v>
      </c>
      <c r="B21" s="42" t="s">
        <v>63</v>
      </c>
      <c r="C21" s="43"/>
      <c r="D21" s="43"/>
      <c r="E21" s="43"/>
      <c r="F21" s="43"/>
      <c r="G21" s="43"/>
      <c r="H21" s="51">
        <f t="shared" ref="H21" si="3">C21+D21+E21</f>
        <v>0</v>
      </c>
      <c r="I21" s="43"/>
      <c r="J21" s="43"/>
      <c r="K21" s="43"/>
      <c r="L21" s="43"/>
      <c r="M21" s="43"/>
      <c r="N21" s="51">
        <f t="shared" ref="N21" si="4">I21+J21+K21</f>
        <v>0</v>
      </c>
      <c r="O21" s="43">
        <f>'приложение 1 '!G24/1.18</f>
        <v>20.814984745762715</v>
      </c>
      <c r="P21" s="43"/>
      <c r="Q21" s="43"/>
      <c r="R21" s="43"/>
      <c r="S21" s="43">
        <f>'приложение 1 '!J24</f>
        <v>1.2</v>
      </c>
      <c r="T21" s="43">
        <f t="shared" ref="T21" si="5">P21+Q21+R21+S21</f>
        <v>1.2</v>
      </c>
      <c r="U21" s="43"/>
      <c r="V21" s="43"/>
      <c r="W21" s="43"/>
      <c r="X21" s="43"/>
      <c r="Y21" s="43">
        <f>T21+U21+V21+W21+X21</f>
        <v>1.2</v>
      </c>
      <c r="Z21" s="43"/>
      <c r="AA21" s="43"/>
      <c r="AB21" s="43"/>
      <c r="AC21" s="43">
        <v>16.988</v>
      </c>
      <c r="AD21" s="43">
        <v>16.988</v>
      </c>
      <c r="AE21" s="43">
        <v>0</v>
      </c>
      <c r="AF21" s="43">
        <v>0</v>
      </c>
      <c r="AG21" s="43">
        <v>0</v>
      </c>
      <c r="AH21" s="43">
        <v>0</v>
      </c>
      <c r="AI21" s="43">
        <v>16.988</v>
      </c>
    </row>
    <row r="22" spans="1:36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5" spans="1:36" x14ac:dyDescent="0.25">
      <c r="AJ25" s="38"/>
    </row>
    <row r="26" spans="1:36" x14ac:dyDescent="0.25">
      <c r="AJ26" s="38"/>
    </row>
    <row r="28" spans="1:36" x14ac:dyDescent="0.25">
      <c r="AJ28" s="47"/>
    </row>
    <row r="34" spans="1:15" s="34" customFormat="1" ht="48" customHeight="1" x14ac:dyDescent="0.4">
      <c r="A34" s="39"/>
      <c r="B34" s="40"/>
      <c r="C34" s="40"/>
      <c r="D34" s="40"/>
      <c r="E34" s="40"/>
      <c r="F34" s="40"/>
      <c r="G34" s="40"/>
      <c r="H34" s="40"/>
      <c r="I34" s="98"/>
      <c r="J34" s="98"/>
      <c r="K34" s="98"/>
      <c r="L34" s="98"/>
      <c r="M34" s="98"/>
      <c r="N34" s="98"/>
      <c r="O34" s="98"/>
    </row>
  </sheetData>
  <mergeCells count="28">
    <mergeCell ref="Y11:Y12"/>
    <mergeCell ref="A7:AI7"/>
    <mergeCell ref="Z11:AD11"/>
    <mergeCell ref="AE11:AE12"/>
    <mergeCell ref="A10:A13"/>
    <mergeCell ref="B10:B13"/>
    <mergeCell ref="C10:H10"/>
    <mergeCell ref="I10:N10"/>
    <mergeCell ref="W11:W12"/>
    <mergeCell ref="X11:X12"/>
    <mergeCell ref="AG11:AG12"/>
    <mergeCell ref="AH11:AH12"/>
    <mergeCell ref="I34:O34"/>
    <mergeCell ref="A20:AI20"/>
    <mergeCell ref="A17:AI17"/>
    <mergeCell ref="A18:AI18"/>
    <mergeCell ref="AF11:AF12"/>
    <mergeCell ref="AI11:AI12"/>
    <mergeCell ref="P13:Y13"/>
    <mergeCell ref="Z13:AI13"/>
    <mergeCell ref="A15:AI15"/>
    <mergeCell ref="O10:O12"/>
    <mergeCell ref="P10:AI10"/>
    <mergeCell ref="C11:H12"/>
    <mergeCell ref="I11:N12"/>
    <mergeCell ref="P11:T11"/>
    <mergeCell ref="U11:U12"/>
    <mergeCell ref="V11:V12"/>
  </mergeCells>
  <pageMargins left="0.78740157480314965" right="0.39370078740157483" top="0.39370078740157483" bottom="0.39370078740157483" header="0.31496062992125984" footer="0.31496062992125984"/>
  <pageSetup paperSize="9" scale="41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 </vt:lpstr>
      <vt:lpstr>приложение 2</vt:lpstr>
      <vt:lpstr>приложение 3</vt:lpstr>
      <vt:lpstr>'приложение 1 '!Область_печати</vt:lpstr>
      <vt:lpstr>'приложение 3'!Область_печати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Анна Выходцева</cp:lastModifiedBy>
  <cp:lastPrinted>2014-12-04T12:21:53Z</cp:lastPrinted>
  <dcterms:created xsi:type="dcterms:W3CDTF">2009-07-27T10:10:26Z</dcterms:created>
  <dcterms:modified xsi:type="dcterms:W3CDTF">2014-12-19T07:28:58Z</dcterms:modified>
</cp:coreProperties>
</file>