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Приложение №1" sheetId="1" r:id="rId1"/>
    <sheet name="Приложение №2" sheetId="3" r:id="rId2"/>
    <sheet name="Приложение №3" sheetId="4" r:id="rId3"/>
  </sheets>
  <definedNames>
    <definedName name="_xlnm.Print_Area" localSheetId="0">'Приложение №1'!$A$1:$Q$129</definedName>
    <definedName name="_xlnm.Print_Area" localSheetId="1">'Приложение №2'!$A$1:$F$35</definedName>
    <definedName name="_xlnm.Print_Area" localSheetId="2">'Приложение №3'!$A$1:$P$111</definedName>
    <definedName name="_xlnm.Print_Titles" localSheetId="0">'Приложение №1'!$8:$10</definedName>
  </definedNames>
  <calcPr calcId="114210" fullCalcOnLoad="1"/>
</workbook>
</file>

<file path=xl/calcChain.xml><?xml version="1.0" encoding="utf-8"?>
<calcChain xmlns="http://schemas.openxmlformats.org/spreadsheetml/2006/main">
  <c r="D22" i="3"/>
  <c r="D10"/>
  <c r="V11" i="1"/>
  <c r="O20"/>
  <c r="O21"/>
  <c r="O22"/>
  <c r="O23"/>
  <c r="O24"/>
  <c r="O25"/>
  <c r="O26"/>
  <c r="O27"/>
  <c r="O28"/>
  <c r="O29"/>
  <c r="O30"/>
  <c r="O31"/>
  <c r="O44"/>
  <c r="O45"/>
  <c r="O47"/>
  <c r="O49"/>
  <c r="O51"/>
  <c r="O52"/>
  <c r="O54"/>
  <c r="O56"/>
  <c r="O58"/>
  <c r="O66"/>
  <c r="O67"/>
  <c r="O70"/>
  <c r="O72"/>
  <c r="O73"/>
  <c r="O74"/>
  <c r="O75"/>
  <c r="O76"/>
  <c r="O77"/>
  <c r="O78"/>
  <c r="O79"/>
  <c r="O80"/>
  <c r="O81"/>
  <c r="O82"/>
  <c r="O83"/>
  <c r="O86"/>
  <c r="O87"/>
  <c r="O91"/>
  <c r="O97"/>
  <c r="O98"/>
  <c r="O99"/>
  <c r="O101"/>
  <c r="O108"/>
  <c r="O109"/>
  <c r="O110"/>
  <c r="O124"/>
  <c r="O125"/>
  <c r="O126"/>
  <c r="O129"/>
  <c r="O11"/>
  <c r="E22" i="3"/>
  <c r="E10"/>
  <c r="W11" i="1"/>
  <c r="P32"/>
  <c r="P33"/>
  <c r="P34"/>
  <c r="P35"/>
  <c r="P36"/>
  <c r="P37"/>
  <c r="P38"/>
  <c r="P39"/>
  <c r="P40"/>
  <c r="P51"/>
  <c r="P53"/>
  <c r="P55"/>
  <c r="P57"/>
  <c r="P59"/>
  <c r="P60"/>
  <c r="P61"/>
  <c r="P62"/>
  <c r="P67"/>
  <c r="P88"/>
  <c r="P89"/>
  <c r="P91"/>
  <c r="P100"/>
  <c r="P101"/>
  <c r="P111"/>
  <c r="P112"/>
  <c r="P127"/>
  <c r="P128"/>
  <c r="P129"/>
  <c r="P11"/>
  <c r="Q11"/>
  <c r="O75" i="4"/>
  <c r="P75"/>
  <c r="O78"/>
  <c r="P110"/>
  <c r="G128" i="1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0"/>
  <c r="G99"/>
  <c r="G98"/>
  <c r="G97"/>
  <c r="G96"/>
  <c r="G93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G65"/>
  <c r="G66"/>
  <c r="G14"/>
  <c r="M67"/>
  <c r="L67"/>
  <c r="K67"/>
  <c r="J67"/>
  <c r="H67"/>
  <c r="H11"/>
  <c r="I67"/>
  <c r="I11"/>
  <c r="H91"/>
  <c r="I91"/>
  <c r="J91"/>
  <c r="K91"/>
  <c r="L91"/>
  <c r="H94"/>
  <c r="I94"/>
  <c r="J94"/>
  <c r="K94"/>
  <c r="L94"/>
  <c r="M94"/>
  <c r="H101"/>
  <c r="I101"/>
  <c r="J101"/>
  <c r="K101"/>
  <c r="L101"/>
  <c r="M101"/>
  <c r="H129"/>
  <c r="I129"/>
  <c r="W10"/>
  <c r="V10"/>
  <c r="N109" i="4"/>
  <c r="N110"/>
  <c r="M109"/>
  <c r="M110"/>
  <c r="L109"/>
  <c r="L110"/>
  <c r="K109"/>
  <c r="K110"/>
  <c r="N105"/>
  <c r="M105"/>
  <c r="L105"/>
  <c r="K105"/>
  <c r="N104"/>
  <c r="M104"/>
  <c r="L104"/>
  <c r="K104"/>
  <c r="N103"/>
  <c r="M103"/>
  <c r="L103"/>
  <c r="K103"/>
  <c r="N102"/>
  <c r="M102"/>
  <c r="L102"/>
  <c r="K102"/>
  <c r="N101"/>
  <c r="M101"/>
  <c r="L101"/>
  <c r="K101"/>
  <c r="N100"/>
  <c r="M100"/>
  <c r="L100"/>
  <c r="K100"/>
  <c r="N99"/>
  <c r="M99"/>
  <c r="L99"/>
  <c r="K99"/>
  <c r="N98"/>
  <c r="M98"/>
  <c r="L98"/>
  <c r="K98"/>
  <c r="N97"/>
  <c r="M97"/>
  <c r="L97"/>
  <c r="K97"/>
  <c r="N96"/>
  <c r="M96"/>
  <c r="L96"/>
  <c r="K96"/>
  <c r="N95"/>
  <c r="M95"/>
  <c r="L95"/>
  <c r="K95"/>
  <c r="N94"/>
  <c r="M94"/>
  <c r="L94"/>
  <c r="K94"/>
  <c r="N93"/>
  <c r="M93"/>
  <c r="L93"/>
  <c r="K93"/>
  <c r="N92"/>
  <c r="M92"/>
  <c r="L92"/>
  <c r="K92"/>
  <c r="N91"/>
  <c r="M91"/>
  <c r="L91"/>
  <c r="K91"/>
  <c r="N90"/>
  <c r="M90"/>
  <c r="L90"/>
  <c r="K90"/>
  <c r="N89"/>
  <c r="M89"/>
  <c r="L89"/>
  <c r="K89"/>
  <c r="N88"/>
  <c r="M88"/>
  <c r="L88"/>
  <c r="K88"/>
  <c r="N87"/>
  <c r="M87"/>
  <c r="L87"/>
  <c r="K87"/>
  <c r="N86"/>
  <c r="M86"/>
  <c r="L86"/>
  <c r="K86"/>
  <c r="N85"/>
  <c r="M85"/>
  <c r="L85"/>
  <c r="K85"/>
  <c r="N84"/>
  <c r="M84"/>
  <c r="L84"/>
  <c r="K84"/>
  <c r="N83"/>
  <c r="M83"/>
  <c r="L83"/>
  <c r="K83"/>
  <c r="N82"/>
  <c r="M82"/>
  <c r="L82"/>
  <c r="K82"/>
  <c r="N81"/>
  <c r="M81"/>
  <c r="L81"/>
  <c r="K81"/>
  <c r="N80"/>
  <c r="M80"/>
  <c r="L80"/>
  <c r="K80"/>
  <c r="N77"/>
  <c r="N78"/>
  <c r="M77"/>
  <c r="M78"/>
  <c r="L77"/>
  <c r="L78"/>
  <c r="K77"/>
  <c r="K78"/>
  <c r="N74"/>
  <c r="N75"/>
  <c r="M74"/>
  <c r="M75"/>
  <c r="L74"/>
  <c r="L75"/>
  <c r="K74"/>
  <c r="K75"/>
  <c r="N71"/>
  <c r="M71"/>
  <c r="L71"/>
  <c r="K71"/>
  <c r="N70"/>
  <c r="M70"/>
  <c r="L70"/>
  <c r="K70"/>
  <c r="N69"/>
  <c r="M69"/>
  <c r="L69"/>
  <c r="K69"/>
  <c r="N68"/>
  <c r="M68"/>
  <c r="L68"/>
  <c r="K68"/>
  <c r="N67"/>
  <c r="M67"/>
  <c r="L67"/>
  <c r="K67"/>
  <c r="N66"/>
  <c r="M66"/>
  <c r="L66"/>
  <c r="K66"/>
  <c r="N65"/>
  <c r="M65"/>
  <c r="L65"/>
  <c r="K65"/>
  <c r="N64"/>
  <c r="M64"/>
  <c r="L64"/>
  <c r="K64"/>
  <c r="N63"/>
  <c r="M63"/>
  <c r="L63"/>
  <c r="K63"/>
  <c r="N62"/>
  <c r="M62"/>
  <c r="L62"/>
  <c r="K62"/>
  <c r="N61"/>
  <c r="M61"/>
  <c r="L61"/>
  <c r="K61"/>
  <c r="N60"/>
  <c r="M60"/>
  <c r="L60"/>
  <c r="K60"/>
  <c r="N59"/>
  <c r="M59"/>
  <c r="L59"/>
  <c r="K59"/>
  <c r="N58"/>
  <c r="M58"/>
  <c r="L58"/>
  <c r="K58"/>
  <c r="N57"/>
  <c r="M57"/>
  <c r="L57"/>
  <c r="K57"/>
  <c r="N56"/>
  <c r="M56"/>
  <c r="L56"/>
  <c r="K56"/>
  <c r="N55"/>
  <c r="M55"/>
  <c r="L55"/>
  <c r="K55"/>
  <c r="N54"/>
  <c r="N72"/>
  <c r="M54"/>
  <c r="M72"/>
  <c r="L54"/>
  <c r="L72"/>
  <c r="K54"/>
  <c r="K72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L14"/>
  <c r="M14"/>
  <c r="N14"/>
  <c r="K14"/>
  <c r="W51"/>
  <c r="Y51"/>
  <c r="W72"/>
  <c r="Y72"/>
  <c r="W78"/>
  <c r="Y78"/>
  <c r="W106"/>
  <c r="Y106"/>
  <c r="Y111"/>
  <c r="W110"/>
  <c r="W111"/>
  <c r="J109"/>
  <c r="J110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106"/>
  <c r="J77"/>
  <c r="J78"/>
  <c r="J74"/>
  <c r="J75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72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51"/>
  <c r="J111"/>
  <c r="G67" i="1"/>
  <c r="C22" i="3"/>
  <c r="C10"/>
  <c r="C34"/>
  <c r="F26"/>
  <c r="F23"/>
  <c r="E34"/>
  <c r="D34"/>
  <c r="F19"/>
  <c r="E18"/>
  <c r="D18"/>
  <c r="F17"/>
  <c r="F16"/>
  <c r="F14"/>
  <c r="F12"/>
  <c r="F11"/>
  <c r="U129" i="1"/>
  <c r="T129"/>
  <c r="S129"/>
  <c r="U101"/>
  <c r="T101"/>
  <c r="S101"/>
  <c r="U94"/>
  <c r="T94"/>
  <c r="S94"/>
  <c r="U91"/>
  <c r="T91"/>
  <c r="S91"/>
  <c r="U67"/>
  <c r="T67"/>
  <c r="S67"/>
  <c r="T11"/>
  <c r="R11"/>
  <c r="S11"/>
  <c r="U11"/>
  <c r="F18" i="3"/>
  <c r="F34"/>
  <c r="F22"/>
  <c r="F10"/>
  <c r="G10"/>
  <c r="N67" i="1"/>
  <c r="Q66"/>
  <c r="Q65"/>
  <c r="Q64"/>
  <c r="O109" i="4"/>
  <c r="O110"/>
  <c r="O102"/>
  <c r="O87"/>
  <c r="O85"/>
  <c r="O67"/>
  <c r="O65"/>
  <c r="O63"/>
  <c r="O61"/>
  <c r="O59"/>
  <c r="O57"/>
  <c r="O54"/>
  <c r="O45"/>
  <c r="O43"/>
  <c r="O30"/>
  <c r="O28"/>
  <c r="O26"/>
  <c r="O24"/>
  <c r="O22"/>
  <c r="O20"/>
  <c r="O103"/>
  <c r="O101"/>
  <c r="O86"/>
  <c r="O69"/>
  <c r="O66"/>
  <c r="O64"/>
  <c r="O62"/>
  <c r="O60"/>
  <c r="O58"/>
  <c r="O56"/>
  <c r="O46"/>
  <c r="O44"/>
  <c r="O31"/>
  <c r="O29"/>
  <c r="O27"/>
  <c r="O25"/>
  <c r="O23"/>
  <c r="O21"/>
  <c r="P104"/>
  <c r="P88"/>
  <c r="P70"/>
  <c r="P72"/>
  <c r="P49"/>
  <c r="P47"/>
  <c r="P39"/>
  <c r="P37"/>
  <c r="P35"/>
  <c r="P33"/>
  <c r="P105"/>
  <c r="P89"/>
  <c r="P77"/>
  <c r="P78"/>
  <c r="P50"/>
  <c r="P48"/>
  <c r="P40"/>
  <c r="P38"/>
  <c r="P36"/>
  <c r="P34"/>
  <c r="P32"/>
  <c r="O72"/>
  <c r="L106"/>
  <c r="M106"/>
  <c r="N106"/>
  <c r="O106"/>
  <c r="P106"/>
  <c r="K106"/>
  <c r="L51"/>
  <c r="M51"/>
  <c r="N51"/>
  <c r="O51"/>
  <c r="P51"/>
  <c r="K51"/>
  <c r="K111"/>
  <c r="M111"/>
  <c r="N111"/>
  <c r="L111"/>
  <c r="O111"/>
  <c r="P111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81"/>
  <c r="A82"/>
  <c r="A55"/>
  <c r="A56"/>
  <c r="A57"/>
  <c r="A58"/>
  <c r="A59"/>
  <c r="A60"/>
  <c r="A61"/>
  <c r="A62"/>
  <c r="A63"/>
  <c r="A64"/>
  <c r="A65"/>
  <c r="A66"/>
  <c r="A67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68"/>
  <c r="A69"/>
  <c r="A70"/>
  <c r="A71"/>
  <c r="A43"/>
  <c r="A44"/>
  <c r="A45"/>
  <c r="A46"/>
  <c r="A47"/>
  <c r="A48"/>
  <c r="A49"/>
  <c r="A50"/>
  <c r="Q98" i="1"/>
  <c r="Q97"/>
  <c r="Q107"/>
  <c r="Q106"/>
  <c r="Q96"/>
  <c r="Q93"/>
  <c r="Q80"/>
  <c r="Q81"/>
  <c r="Q82"/>
  <c r="Q83"/>
  <c r="Q84"/>
  <c r="Q85"/>
  <c r="Q86"/>
  <c r="Q87"/>
  <c r="Q88"/>
  <c r="Q89"/>
  <c r="Q90"/>
  <c r="Q73"/>
  <c r="Q74"/>
  <c r="Q75"/>
  <c r="Q76"/>
  <c r="Q77"/>
  <c r="Q78"/>
  <c r="Q79"/>
  <c r="Q72"/>
  <c r="Q71"/>
  <c r="Q70"/>
  <c r="G91"/>
  <c r="Q50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14"/>
  <c r="Q67"/>
  <c r="Q91"/>
  <c r="N91"/>
  <c r="M91"/>
  <c r="Q129"/>
  <c r="N129"/>
  <c r="M129"/>
  <c r="M11"/>
  <c r="L129"/>
  <c r="L11"/>
  <c r="K129"/>
  <c r="K11"/>
  <c r="J129"/>
  <c r="J11"/>
  <c r="Q101"/>
  <c r="N101"/>
  <c r="Q94"/>
  <c r="P94"/>
  <c r="O94"/>
  <c r="N94"/>
  <c r="G129"/>
  <c r="G101"/>
  <c r="G94"/>
  <c r="G11"/>
  <c r="N11"/>
  <c r="R12"/>
</calcChain>
</file>

<file path=xl/sharedStrings.xml><?xml version="1.0" encoding="utf-8"?>
<sst xmlns="http://schemas.openxmlformats.org/spreadsheetml/2006/main" count="635" uniqueCount="373">
  <si>
    <t>№ №</t>
  </si>
  <si>
    <t>Наименование объекта</t>
  </si>
  <si>
    <t>Стадия реали-
зации проекта</t>
  </si>
  <si>
    <t>Проектная мощность/ протяженность сетей</t>
  </si>
  <si>
    <t>Год начала строитель-
ства</t>
  </si>
  <si>
    <t>Год окончания строитель-
ства</t>
  </si>
  <si>
    <t>План финансирования текущего года</t>
  </si>
  <si>
    <t>Ввод мощностей</t>
  </si>
  <si>
    <t>МВт/Гкал/ч/км/МВА</t>
  </si>
  <si>
    <t>млн. рублей</t>
  </si>
  <si>
    <t>ВСЕГО</t>
  </si>
  <si>
    <t>Техническое перевооружение и реконструкция</t>
  </si>
  <si>
    <t>1.1.</t>
  </si>
  <si>
    <t>Энергосбережение и повышение энергетической эффективности</t>
  </si>
  <si>
    <t>20,2</t>
  </si>
  <si>
    <t>Замена отработавшего срок эксплуатации тансформатора Т-1 ТМ-1000 6/0,4 кВ на новый на ПС 6/0,4 кВ № 32</t>
  </si>
  <si>
    <t>Замена отработавшего срок эксплуатации трансформатора Т-3, ТМ-630 6/0,4 кВ на новый ПС 6/0,4 кВ № 8</t>
  </si>
  <si>
    <t>0,73</t>
  </si>
  <si>
    <t>Замена отработавшего срок эксплуатации трансформатора ТСН-1, ТМ-250 6/0,23 кВ на новый ПС 35/6 кВ № 1</t>
  </si>
  <si>
    <t>42</t>
  </si>
  <si>
    <t>Замена отработавшего срок эксплуатации трансформатора Т-1, ТМ-180 6/0,4 кВ на новый ТМ-160 6/0,4 кВ  ПС 6/0,4 кВ № 24</t>
  </si>
  <si>
    <t>1,92</t>
  </si>
  <si>
    <t>Замена отработвашего срок эксплуатации трансформатора ТСН-1, ТМ-100 6/0,4 кВ на новый ПС 6/0,4 кВ № 42</t>
  </si>
  <si>
    <t>30</t>
  </si>
  <si>
    <t>Замена отработавшего срок эксплуатации трансформатора ТСН-1, ТМ-63 6/0,4 кВ на новый ПС 35/6 кВ № 34</t>
  </si>
  <si>
    <t>12,6</t>
  </si>
  <si>
    <t>Замена отработавшего срок эксплуатации силового трансформатора Т-2 35/6 кВ 10000 кВа на новый ПС 35/6 кВ № 14</t>
  </si>
  <si>
    <t>Замена отработавшего срок эксплуатации трансформатора собственных нужд ТСН-2 ТМ-100 35/0,23 кВ на новый ПС 35/6 кВ № 31</t>
  </si>
  <si>
    <t>Замена отработавшего срок эксплуатации трансформатора собственных нужд ТСН-1 ТМ-100 35/0,23 кВ на новый ПС 35/6 кВ № 15</t>
  </si>
  <si>
    <t>Замена отработавшего срок эксплуатации трансформатора Т-1 ТМ-1600 6/0,4 кВ на новый ПС 6/0,4 кВ № 29</t>
  </si>
  <si>
    <t>Замена отработавшего срок эксплуатации трансформатора Т-2 ТМ-1000 6/0,4 кВ на новый на ПС 6/0,4 кВ № 32</t>
  </si>
  <si>
    <t>Замена отработавшего срок эксплуатации трансформатора Т-2 ТМ-630 6/0,4 кВ на новый на ПС 6/0,4 кВ № 33</t>
  </si>
  <si>
    <t>Замена отработавшего срок эксплуатации трансформатора Т-2 ТМ-250 6/0,4 кВ на ПС 6/0,4 кВ № 40</t>
  </si>
  <si>
    <t>Замена отработавшего срок эксплуатации трансформатора Т-2 ТМ-180 6/0,4 кВ на новый ТМ-160 6/0,4 кВ на ПС 6/0,4 кВ № 24</t>
  </si>
  <si>
    <t>Замена отработавшего срок эксплуатации трансформатора ТСН-2 ТМ-100 6/0,4 кВ на новы на ПС 6/0,4 кВ № 42</t>
  </si>
  <si>
    <t>Замена отработавшего срок эксплуатации трансформатора Т-1 ТМ-63 6/0,23 кВ на новый на ПС 110/6 кВ № 20 "Гидроузел"</t>
  </si>
  <si>
    <t>Замена отработавшего срок эксплуатации трансформатора ТМ-630 10/0,4 кВ на новый ТП "Чайка"</t>
  </si>
  <si>
    <t>Замена отработавшего срок эксплуатации трансформатора ТМ -160 10/0,4 кВ на новый ТП "Ключи"</t>
  </si>
  <si>
    <t>Замена отработавшего срок экспслуатации тансформатора Т-3 ТМ-1000 6/0,4 кВ на новый на ПС 6/0,4 кВ № 32</t>
  </si>
  <si>
    <t>Замена отработавшего срок эксплуатации силового трансформатора Т-1 35/6 кВ 10000 кВа на новый ПС 35/6 кВ № 42</t>
  </si>
  <si>
    <t>Замена отработавшего срок эксплуатации трансформатора Т-2 ТМ-630 6/0,4 кВ на новый ПС 6/0,4 кВ № 16</t>
  </si>
  <si>
    <t>Замена отработавшего срок эксплуатациитрансформатора Т-4 ТМ-180 6/0,4 кВ на новый ТМ-160 6/0,4 кВ  ПС 6/0,4 кВ № 26</t>
  </si>
  <si>
    <t>Замена отработавшего срок эксплуатации трансформатора ТМ-100 6/0,4 кВ на новый ПС 6/0,4 кВ на ПС "Глинкарьер"</t>
  </si>
  <si>
    <t>Замена отработавшего срок эксплуатации трансформатора        ТСН -2  ТМ-63 6/0,23 кВ на новый         на ПС 110/6 кВ № 20 "Гидроузел"</t>
  </si>
  <si>
    <t>Замена отработавшего срок эксплуатации трансформатора ТМ -250 10/0,4 кВ на новый ТП "Новосафоново"</t>
  </si>
  <si>
    <t>Замена токограничевающих реакторов РБА-6 на ПС №1, фид.11; ПС №25, фид. 6-3-Г</t>
  </si>
  <si>
    <t xml:space="preserve">Замена индукционных электросчетчиков на счетчики СЭТ-4ТМ в целях обновления системы учета эл. энергии предприятия в целях снижения потерь и повышения надежности электроснабжения (73 штуки) </t>
  </si>
  <si>
    <t>ПС 110/35/6 кВ № 37 "Базовая" работы по реконструкции ПС с заменой масляных выключателей 35 кВ на вакуумные c ОПН (МВ-35-Т1,Т2,МСВ-35, МВ-35 К-27, К-28, РВС-35 1 и 2 сек.) (проект выполнен в 2011 г.)</t>
  </si>
  <si>
    <t>С</t>
  </si>
  <si>
    <t>80</t>
  </si>
  <si>
    <t>Проектирование реконструкции оборудования щита 0,4 кВ ПС 6/0,4 кВ № 32</t>
  </si>
  <si>
    <t>П</t>
  </si>
  <si>
    <t>4,25</t>
  </si>
  <si>
    <t>Выполнение работ по реконструкции щита 0,4 кВ ПС 6/0,4 кВ № 32</t>
  </si>
  <si>
    <t>Проектирование реконструкции ПС с заменой выключателей 6 кВ на вакуумные, заменой РЗиА ПС 35/6 кВ № 2 (ВМ-6кВ фид. 1 - 36)</t>
  </si>
  <si>
    <t>Проведение работ по реконструкции ПС с заменой выключателей 6 кВ на вакуумные, замене РЗиА ПС 35/6 кВ № 2 (ВМ-6кВ фид. 1 - 36)</t>
  </si>
  <si>
    <t>Выполнение работ по реконструкции ПС с заменой масляных выключателей 35 и 6 кВ на вакуумные, заменой РЗиА на современные на основе микропроцессорной элементной базы по сторонам напряжения 35 и 6 кВ, замене устройств грозозащиты (разрядников) на ОПН по стороне 35 кВ  ПС 35/6 кВ № 34 "Северо-западная" ( ВМ-6кВ фид. 1-31, РЗиА по 6 кВ - частично)</t>
  </si>
  <si>
    <t>20</t>
  </si>
  <si>
    <t>Проектирование реконструкции оборудования щита 0,4 кВ ПС 6/0,4 кВ № 13</t>
  </si>
  <si>
    <t>Выполнение работ по реконструкции щита 0,4 кВ ПС 6/0,4 кВ № 13</t>
  </si>
  <si>
    <t>Проектирование реконструкции ПС с заменой масляных выключателей на вакуумные, замене РЗиА, системы оперативного тока ПС 6/0,4 кВ № 11(ВМ-6кВ фид. 1-30)</t>
  </si>
  <si>
    <t>Выполнение работ по замене масляных выключателей 6 кВ на вакуумные, замене РЗиА, системы оперативного тока ПС 6/0,4 кВ № 11(ВМ-6кВ фид. 1-30)</t>
  </si>
  <si>
    <t>Проектирование замены масляных выключателей 35 кВ на вакуумные, замене РЗиА на современные на микропроцессорной базе по сторонам напряжения 35 и 6 кВ ПС 35/6 кВ № 19 "Зенковская" (ВМ-35-Т1; ВМ-35-Т2)</t>
  </si>
  <si>
    <t>Выполнение работ по замене масляных выключателей 35 кВ на вакуумные, замене РЗиА на современные на микропроцессорной базе по сторонам напряжения 35 и 6 кВ ПС 35/6 кВ № 19 "Зенковская" (ВМ-35-Т1; ВМ-35-Т2)</t>
  </si>
  <si>
    <t>Проектирование реконструкции ПС с заменой масляных выключателей 35 кВ на вакуумные, заменой стреляющих предохранителей на трансформаторах собственных нужд, заменой РЗиА по сторонам напряжения 35 и 6 кВ ПС 35/6 кВ № 6 (ВМ-35-Т1; ВМ-35-Т2)</t>
  </si>
  <si>
    <t xml:space="preserve"> Проведенеие работ по реконструкции ПС с заменой масляных выключателей 35 кВ на вакуумные, заменой стреляющих предохранителей на трансформаторах, заменой РЗиА по сторонам напряжения 35 и 6 кВ ПС 35/6 кВ № 6 (ВМ-35-Т1; ВМ-35-Т2). </t>
  </si>
  <si>
    <t>Проектирование реконструкции подстанции с заменой старых ячеек 6 кВ на модульную конструкцию с вакуумными выключателями, установкой ОРУ-35 кВ модульного исполнения, помещения ОПУ и оперативного персонала, противопожарной сигнализации ПС 35/6 кВ № 41. (ВМ-35-Т1; ВМ-35-Т2; КРУН-6Кв фид. 1-18)</t>
  </si>
  <si>
    <t>Проектирование реконструкции ПС с заменой масляных выключателей 35 и 6 кВ на вакуумные, замене РЗиА по сторонам напряжения 35 и 6 кВ на современные устройства на микропроцессорной базе ПС 35/6 кВ № 10 (ВМ-35-К7; ВМ-35-К9, ВМ-35-Т1; ВМ-35-Т2; МСВ-35кВ; ВМ-6кВ фид. 1-24)</t>
  </si>
  <si>
    <t>Проектирование реконструкции ПС с заменой отделителей и короткозамыкателей на элегазовые выключатели 110 кВ, замене РЗиА 6 и 110 кВ на современную на базе микропроцессорной техники ПС 110/6 кВ №20 "Гидроузел" (ОД-110-Т1; ОД-110-Т2; ОД-110-2 сек.)</t>
  </si>
  <si>
    <t>1.4.</t>
  </si>
  <si>
    <t>Установка устройств регулирования напряжения и компенсации реактивной мощности</t>
  </si>
  <si>
    <t>Работы по замене масляных выключателей на вакуумные с установкой 3-х дополнительных ячеек для стат. батарей и тр-ра 100 кВА, включая замену механических РЗиА на микропроцессорные ПС 6/0,4 кВ № 26. (ВМ-6 кВ фид. 1-30, стат. батареи 1, 2 сек. 6кВ); (по выполненному проекту в 2011 г.);</t>
  </si>
  <si>
    <t>1,96</t>
  </si>
  <si>
    <t>1.2.</t>
  </si>
  <si>
    <t>Создание систем противоаварийной и режимной автоматики</t>
  </si>
  <si>
    <t>1.3.</t>
  </si>
  <si>
    <t xml:space="preserve">Создание систем телемеханики  и связи </t>
  </si>
  <si>
    <r>
      <rPr>
        <b/>
        <sz val="10"/>
        <rFont val="Times New Roman"/>
        <family val="1"/>
        <charset val="204"/>
      </rPr>
      <t>ПС 110/35/6 кВ №37</t>
    </r>
    <r>
      <rPr>
        <sz val="10"/>
        <rFont val="Times New Roman"/>
        <family val="1"/>
        <charset val="204"/>
      </rPr>
      <t xml:space="preserve"> "Базовая" проектирование и монтаж системы видеонаблюдения</t>
    </r>
  </si>
  <si>
    <t>П/С</t>
  </si>
  <si>
    <r>
      <rPr>
        <b/>
        <sz val="10"/>
        <rFont val="Times New Roman"/>
        <family val="1"/>
        <charset val="204"/>
      </rPr>
      <t>ПС 110/35/6 кВ №20</t>
    </r>
    <r>
      <rPr>
        <sz val="10"/>
        <rFont val="Times New Roman"/>
        <family val="1"/>
        <charset val="204"/>
      </rPr>
      <t xml:space="preserve"> "Гидроузел"проектирование и 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</si>
  <si>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</si>
  <si>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>ПС 35/6 кВ №2</t>
    </r>
    <r>
      <rPr>
        <sz val="10"/>
        <rFont val="Times New Roman"/>
        <family val="1"/>
        <charset val="204"/>
      </rPr>
      <t xml:space="preserve"> 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</si>
  <si>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№6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</si>
  <si>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</si>
  <si>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№19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</si>
  <si>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№31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</si>
  <si>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>30,2</t>
  </si>
  <si>
    <r>
      <rPr>
        <b/>
        <sz val="10"/>
        <rFont val="Times New Roman"/>
        <family val="1"/>
        <charset val="204"/>
      </rPr>
      <t xml:space="preserve">ПС 35/6 кВ №34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</si>
  <si>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№41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</si>
  <si>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t xml:space="preserve">Проектирование системы пожарной сигнализации ПС № 1, 20, 37 </t>
  </si>
  <si>
    <t xml:space="preserve">Работы по монтажу пожарной сигнализации ПС № 1, 20, 37 </t>
  </si>
  <si>
    <t>Установка системы спутникового мониторинга на автотранспорт</t>
  </si>
  <si>
    <t>Проектирование системы пожаротушения маслохозяйства, хранилища маслопродуктов, цех по ремонту трансформаторов</t>
  </si>
  <si>
    <t>Выполнение работ по монтажу системы пожаротушения маслохозяйства, хранилища маслопродуктов, цех по ремонту трансформаторов</t>
  </si>
  <si>
    <t>Проектирование системы пожарной сигнализации ПС № 5, 6, 14, 19</t>
  </si>
  <si>
    <t>Работы по монтажу пожарной сигнализации ПС 5, 6, 14, 19</t>
  </si>
  <si>
    <t>Проектирование системы пожарной сигнализации ПС 2, 31, 34, 42</t>
  </si>
  <si>
    <t>Работы по монтажу пожарной сигнализации ПС 2, 31, 34, 42</t>
  </si>
  <si>
    <t>1.5.</t>
  </si>
  <si>
    <t>Строительные работы по реконструции зданиий и сооружениий</t>
  </si>
  <si>
    <t>Проектирование реконструкции ЛЭП с заменой кабельного участка ЛЭП на воздушную ВЛ фид 20 ПС 3</t>
  </si>
  <si>
    <t>0,5</t>
  </si>
  <si>
    <t>Выполнение работ по реконструкции ЛЭП с заменой кабельного участка ЛЭП на воздушную, фид 20 ПС 3</t>
  </si>
  <si>
    <t xml:space="preserve">Приобретение основных средств приборов и спец. техники </t>
  </si>
  <si>
    <t>Приобретение циркулярного станка для обеспечения работы строительных бригад, типа METABO BKS 450/5,5 (пильный диск D=450 мм, высота пропила не менее 120 мм.</t>
  </si>
  <si>
    <t>Приобретение нового автобуса типа "ПАЗ" вместо старого, отработавшего срок эксплуатации</t>
  </si>
  <si>
    <t>Приобретение нового автомобиля типа "ГАЗ" (4ВД) для аварийной бригады электромонтеров по обслуживанию подстанций</t>
  </si>
  <si>
    <t>Приобретение нового дежурного автомобиля для оперативного круглосуточного дежурства</t>
  </si>
  <si>
    <t xml:space="preserve">Приобретение нового  автомобиля типа "Газель", вместо старого, отработавшего срок эксплуатации. </t>
  </si>
  <si>
    <t>Приобретение автомобиля типа "Камаз" с манипулятором</t>
  </si>
  <si>
    <t xml:space="preserve">Приобретение легкового автомобиля </t>
  </si>
  <si>
    <t>Приобретение нового автокрана грузоподъемностью не менее 25 т вместо старого, отработавшего нормативный срок эксплуатации</t>
  </si>
  <si>
    <t xml:space="preserve">Испытательно-измерительный комплекс РЕТОМ-61 </t>
  </si>
  <si>
    <t>Multinorm MI-6201 (измеритель окружающей среды) - 2 шт</t>
  </si>
  <si>
    <t>Рефлектометр «Рейс-305»</t>
  </si>
  <si>
    <t>MIE-500 (измеритель параметров электробезопасности электроустановок)</t>
  </si>
  <si>
    <t>MIC-2500 (измеритель сопротивлений, увлажнённости и степени старения изоляции)</t>
  </si>
  <si>
    <t>MRU-101 (измеритель сопротивления заземляющих устройств и молниезащиты)</t>
  </si>
  <si>
    <t>УИ-70 СЗ-50, установка испытания средств защиты</t>
  </si>
  <si>
    <t xml:space="preserve">Аппарат для высоковольтных испытаний  АИД-70М </t>
  </si>
  <si>
    <t>УНЭП-2000  Устройство для испытания защит электрооборудования подстанций 6-10 кВ</t>
  </si>
  <si>
    <t>Приобретение сервера резервного копирования</t>
  </si>
  <si>
    <t>Микроомметр МИКО-1 (2 шт по 1 шт в 2013 и 2014 годах)</t>
  </si>
  <si>
    <t>"MZC-201" Измеритель параметров цепей "фаза-нуль" и "фаза-фаза" электросетей 290/500В</t>
  </si>
  <si>
    <t>"Энергомонитор-3.3Т1" Прибор для непрерывного измерения показателей качества электрической энергии и электроэнергетических величин (ПКЭ)</t>
  </si>
  <si>
    <t>Фотон С-300.3  Пирометр инфракрасный  (-20 гр.С…+600 гр.С), 1:100, ЛЦУ, регистрация данных, RS232.</t>
  </si>
  <si>
    <t>"КОЭФФИЦИЕНТ". Прибор для измерения параметров силовых трансформаторов.</t>
  </si>
  <si>
    <t>№ п/п</t>
  </si>
  <si>
    <t>По Прокопьевску и Прокопьевскому району</t>
  </si>
  <si>
    <t>Замена отработавшего срок эксплуатации трансформатора Т-3 ТМ-630 6/0,4 кВ на новый ПС 6/0,4 кВ № 8</t>
  </si>
  <si>
    <t>Замена отработавшего срок эксплуатации трансформатора ТСН-1ТМ-250 6/0,23 кВ на новый ПС 35/6 кВ № 1</t>
  </si>
  <si>
    <t>Замена отработавшего срок эксплуатации трансформатора Т-1 ТМ-180 6/0,4 кВ на новый ТМ-160 6/0,4 кВ  ПС 6/0,4 кВ № 24</t>
  </si>
  <si>
    <t>Замена отработвашего срок эксплуатации трансформатора ТСН-1 ТМ-100 6/0,4 кВ на новый ПС 6/0,4 кВ № 42</t>
  </si>
  <si>
    <t>Замена отработавшего срок эксплуатации трансформатора ТСН-1 ТМ-63 6/0,4 кВ на новый ПС 35/6 кВ № 34</t>
  </si>
  <si>
    <t>Замена токограничевающих реакторов РТСТ на ПС №1. фид. 11;  ПС №25, фид. 6-3-Г</t>
  </si>
  <si>
    <t>Создание систем телемеханики и связи</t>
  </si>
  <si>
    <t>Строительные работы по реконструкции зданий и сооружений</t>
  </si>
  <si>
    <t>Приобретение основных средств приборов и спец. техники</t>
  </si>
  <si>
    <t>Multinorm MI-6201 (измеритель окружающей среды) - 2 шт.</t>
  </si>
  <si>
    <t>По г. Кемерово</t>
  </si>
  <si>
    <t>Замена отработавшего срок эксплуатации трансформатора собственных нужд ТСН-1ТМ-100 35/0,23 кВ на новый ПС 35/6 кВ № 15</t>
  </si>
  <si>
    <t>Замена отработавшего срок эксплуатации трансформатора Т-2  ТМ-250 6/0,4 кВ на ПС 6/0,4 кВ № 40</t>
  </si>
  <si>
    <t>Замена отработавшего срок эксплуатации трансформатора ТМ-100 6/0,4 кВ на новы на ПС 6/0,4 кВ № 42</t>
  </si>
  <si>
    <t>Замена отработавшего срок эксплуатации трансформатора ТСН-2 ТМ-63 6/0,23 кВ на новый на ПС 110/6 кВ № 20 "Гидроузел"</t>
  </si>
  <si>
    <t>Замена отработавшего срок эксплуатации трансформатора Т-1 ТМ-630 10/0,4 кВ на новый ТП "Чайка"</t>
  </si>
  <si>
    <t>Микроомметр МИКО-1 (2 шт по 1 шт в 2012 и 2013 годах)</t>
  </si>
  <si>
    <t>Замена отработавшего срок эксплуатации силового трансформатора 35/6 кВ Т-1-10000 кВа на новый ПС 35/6 кВ № 42</t>
  </si>
  <si>
    <t>Замена отработавшего срок эксплуатации трансформатора ТМ-630 6/0,4 кВ на новый ПС 6/0,4 кВ № 16</t>
  </si>
  <si>
    <t>Замена отработавшего срок эксплуатации трансформатора ТСН-2  ТМ-63 6/0,23 кВ на новый на ПС 110/6 кВ № 20 "Гидроузел"</t>
  </si>
  <si>
    <t>Выполнение работ по замене масляных выключателей 6 кВ на вакуумные, замене РЗиА, системы оперативного тока ПС 6/0,4 кВ № 11  (ВМ-6кВ фид. 1-30)</t>
  </si>
  <si>
    <t>"Энергомонитор-3.3Т1" Прибор для непрерывного измерения показателей качества электрической энергии и электроэнергетических величин</t>
  </si>
  <si>
    <r>
      <rPr>
        <b/>
        <sz val="10"/>
        <rFont val="Times New Roman"/>
        <family val="1"/>
        <charset val="204"/>
      </rPr>
      <t>ПС 35/6 кВ № 5</t>
    </r>
    <r>
      <rPr>
        <sz val="10"/>
        <rFont val="Times New Roman"/>
        <family val="1"/>
        <charset val="204"/>
      </rPr>
      <t xml:space="preserve">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</si>
  <si>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10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</si>
  <si>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15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</si>
  <si>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42</t>
    </r>
    <r>
      <rPr>
        <sz val="10"/>
        <rFont val="Times New Roman"/>
        <family val="1"/>
        <charset val="204"/>
      </rPr>
      <t xml:space="preserve">  проектирование и монтаж системы видеонаблюдения.</t>
    </r>
  </si>
  <si>
    <t>Итого:</t>
  </si>
  <si>
    <t>по г. Кемерово</t>
  </si>
  <si>
    <t>ПС 110/35/6 кВ "Керамзитовая". Проектирование реконструкции вводных ВЛ-110 кВ Керамзитовая-Ново-Кемеровская ТЭЦ, ОРУ-110 кВ подстанции с заменой трансформаторов тока ТТ1, ТТ2, разъединителей СР3, СР4, ЛР-110 (первый этап)</t>
  </si>
  <si>
    <t>ПС 110/35/6 кВ "Керамзитовая". Проектирование реконтрукции с заменой ОД-1, ОД-2 и МСВ-110 на элегазовые выключатели с устройством РЗиА (второй этап)</t>
  </si>
  <si>
    <t xml:space="preserve">ПС 110/35/6 кВ "Керамзитовая". Выполнение работ по реконтрукции подстанции с заменой ОД-1, ОД-2 и МСВ-110 на элегазовые выключатели с устройством РЗиА </t>
  </si>
  <si>
    <t>Замена отработавшего срок эксплуатации силового трансформатора 35/6 кВ Т-2-10000 кВа на новый ПС 35/6 кВ № 14</t>
  </si>
  <si>
    <t>№№</t>
  </si>
  <si>
    <t>Источник финансирования</t>
  </si>
  <si>
    <t>Итого</t>
  </si>
  <si>
    <t>1.1.1.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</si>
  <si>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</si>
  <si>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</si>
  <si>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</si>
  <si>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</si>
  <si>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</si>
  <si>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</si>
  <si>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</si>
  <si>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</si>
  <si>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</si>
  <si>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</si>
  <si>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1.2.1.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</si>
  <si>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</si>
  <si>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</si>
  <si>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</si>
  <si>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</si>
  <si>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</si>
  <si>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</si>
  <si>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</si>
  <si>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</si>
  <si>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</si>
  <si>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2.</t>
  </si>
  <si>
    <t>Привлеченные средства, в т.ч.:</t>
  </si>
  <si>
    <t>2.1.</t>
  </si>
  <si>
    <t>Кредиты</t>
  </si>
  <si>
    <t>2.2.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</si>
  <si>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</si>
  <si>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</si>
  <si>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</si>
  <si>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</si>
  <si>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</si>
  <si>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</si>
  <si>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</si>
  <si>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</si>
  <si>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</si>
  <si>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</si>
  <si>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</si>
  <si>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Проектирование реконструкции ЗРУ 6кВ, 0,4кВ ПС 6/0,4 №25 с заменой выключетелей 6 кВ; 0,4 кВ и РЗиА и экспертиза проекта</t>
  </si>
  <si>
    <t>Проектирование строительства бокса для транспорта предприятия</t>
  </si>
  <si>
    <t>Приобретение трактора</t>
  </si>
  <si>
    <t>Приобретение электростанции дизельной АД250</t>
  </si>
  <si>
    <t>пос. Чистугаш выполнение строительства ВЛ-10 кВ на ж/б опорах от ПС 35/6 кВ "Сафоновская" до оздоровительных лагерепй в пос. "Чистугаш" (10-21-Л)</t>
  </si>
  <si>
    <t xml:space="preserve">ПС 35/6 кВ №14 Работы по реконструкции здания </t>
  </si>
  <si>
    <t>1 квартал</t>
  </si>
  <si>
    <t>2 квартал</t>
  </si>
  <si>
    <t>3 квартал</t>
  </si>
  <si>
    <t>4 квартал</t>
  </si>
  <si>
    <t>Всего</t>
  </si>
  <si>
    <t>План года 2012</t>
  </si>
  <si>
    <t>План года 2013</t>
  </si>
  <si>
    <t>План года 2014</t>
  </si>
  <si>
    <t>План 
года 2012</t>
  </si>
  <si>
    <t>План 
года 2013</t>
  </si>
  <si>
    <t>План 
года 2014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</si>
  <si>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</si>
  <si>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</si>
  <si>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</si>
  <si>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</si>
  <si>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</si>
  <si>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</si>
  <si>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</si>
  <si>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</si>
  <si>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</si>
  <si>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</si>
  <si>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</si>
  <si>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</si>
  <si>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</si>
  <si>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</si>
  <si>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</si>
  <si>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</si>
  <si>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</si>
  <si>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</si>
  <si>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</si>
  <si>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</si>
  <si>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</si>
  <si>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</si>
  <si>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</si>
  <si>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</si>
  <si>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</si>
  <si>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</si>
  <si>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</si>
  <si>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</si>
  <si>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</si>
  <si>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</si>
  <si>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</si>
  <si>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</si>
  <si>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</si>
  <si>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</si>
  <si>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</si>
  <si>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</si>
  <si>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</si>
  <si>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</si>
  <si>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</si>
  <si>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</si>
  <si>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</si>
  <si>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</si>
  <si>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</si>
  <si>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</si>
  <si>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</si>
  <si>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</si>
  <si>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</si>
  <si>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</si>
  <si>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</si>
  <si>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</si>
  <si>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1.2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</si>
  <si>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</si>
  <si>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</si>
  <si>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</si>
  <si>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</si>
  <si>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</si>
  <si>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</si>
  <si>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</si>
  <si>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</si>
  <si>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</si>
  <si>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</si>
  <si>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</si>
  <si>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</si>
  <si>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</si>
  <si>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</si>
  <si>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</si>
  <si>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</si>
  <si>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</si>
  <si>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</si>
  <si>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</si>
  <si>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</si>
  <si>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</si>
  <si>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</si>
  <si>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1.4</t>
  </si>
  <si>
    <t>1.4.1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</si>
  <si>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</si>
  <si>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</si>
  <si>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</si>
  <si>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</si>
  <si>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</si>
  <si>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</si>
  <si>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</si>
  <si>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</si>
  <si>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</si>
  <si>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</si>
  <si>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</si>
  <si>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</si>
  <si>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</si>
  <si>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</si>
  <si>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</si>
  <si>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</si>
  <si>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</si>
  <si>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</si>
  <si>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</si>
  <si>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</si>
  <si>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</si>
  <si>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</si>
  <si>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</si>
  <si>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</si>
  <si>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</si>
  <si>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</si>
  <si>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</si>
  <si>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</si>
  <si>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</si>
  <si>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</si>
  <si>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1.6.24</t>
  </si>
  <si>
    <t>1.6.25</t>
  </si>
  <si>
    <t>1.6.26</t>
  </si>
  <si>
    <t>1.1.50</t>
  </si>
  <si>
    <t>1.1.51</t>
  </si>
  <si>
    <t>1.1.52</t>
  </si>
  <si>
    <t>План 2012 г.</t>
  </si>
  <si>
    <t>План 2013 г.</t>
  </si>
  <si>
    <t>План 2014 г.</t>
  </si>
  <si>
    <t>Собственные средства (с НДС)</t>
  </si>
  <si>
    <t>в т.ч. инвестиционная составляющая в тарифе (без НДС)</t>
  </si>
  <si>
    <t>Амортизация, учтенная в тарифе (без НДС)</t>
  </si>
  <si>
    <t>Всего:</t>
  </si>
  <si>
    <t xml:space="preserve">Остаточная стоимость   строительства </t>
  </si>
  <si>
    <t xml:space="preserve">Полная стоимость строительства </t>
  </si>
  <si>
    <t xml:space="preserve">С/П </t>
  </si>
  <si>
    <r>
      <rPr>
        <b/>
        <sz val="10"/>
        <rFont val="Times New Roman"/>
        <family val="1"/>
        <charset val="204"/>
      </rPr>
      <t>ПС 110/35/6 кВ №20</t>
    </r>
    <r>
      <rPr>
        <sz val="10"/>
        <rFont val="Times New Roman"/>
        <family val="1"/>
        <charset val="204"/>
      </rPr>
      <t xml:space="preserve"> "Гидроузел" 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</si>
  <si>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№2 </t>
    </r>
    <r>
      <rPr>
        <sz val="10"/>
        <rFont val="Times New Roman"/>
        <family val="1"/>
        <charset val="204"/>
      </rPr>
      <t>проектирование и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монтаж системы видеонаблюдения</t>
    </r>
  </si>
  <si>
    <r>
      <rPr>
        <b/>
        <sz val="10"/>
        <rFont val="Times New Roman"/>
        <family val="1"/>
        <charset val="204"/>
      </rPr>
      <t xml:space="preserve">ПС 35/6 кВ №6 </t>
    </r>
    <r>
      <rPr>
        <sz val="10"/>
        <rFont val="Times New Roman"/>
        <family val="1"/>
        <charset val="204"/>
      </rPr>
      <t>проектирование и монтаж системы видеонаблюдения</t>
    </r>
  </si>
  <si>
    <r>
      <rPr>
        <b/>
        <sz val="10"/>
        <rFont val="Times New Roman"/>
        <family val="1"/>
        <charset val="204"/>
      </rPr>
      <t>ПС 35/6 кВ № 5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</si>
  <si>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10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</si>
  <si>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15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</si>
  <si>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r>
      <rPr>
        <b/>
        <sz val="10"/>
        <rFont val="Times New Roman"/>
        <family val="1"/>
        <charset val="204"/>
      </rPr>
      <t>ПС 35/6 кВ № 42</t>
    </r>
    <r>
      <rPr>
        <sz val="10"/>
        <rFont val="Times New Roman"/>
        <family val="1"/>
        <charset val="204"/>
      </rPr>
      <t xml:space="preserve">  монтаж системы видеонаблюдения.</t>
    </r>
  </si>
  <si>
    <t>Перечень инвестиционных проектов на период реализации инвестиционной программы ОАО Прокопьевскэнерго"и план их финансирования</t>
  </si>
  <si>
    <t>Прибыль, направляемая на инвестиции (без НДС):</t>
  </si>
  <si>
    <t>Амортизация (без НДС)</t>
  </si>
  <si>
    <t>ВСЕГО источников финансирования (с НДС)</t>
  </si>
  <si>
    <t>Источники финансирования инвестиционной программы ОАО "Прокопьевскэнерго" на 2012-2014 гг.  (в прогнозных ценах соответствующих лет), млн. руб.</t>
  </si>
  <si>
    <t>млн. руб.</t>
  </si>
  <si>
    <t>км/МВА/МВт/ шт.</t>
  </si>
  <si>
    <t>2012 год</t>
  </si>
  <si>
    <t>2013 год</t>
  </si>
  <si>
    <t>2014 год</t>
  </si>
  <si>
    <t>План ввода основных средств ОАО "Прокопьевскэнерго" в натуральном и стоимостном выражении</t>
  </si>
  <si>
    <t>1 шт.</t>
  </si>
  <si>
    <t>2 шт.</t>
  </si>
  <si>
    <t>3 шт.</t>
  </si>
  <si>
    <t>Замена отработавшего срок эксплуатации трансформатора Т-4 ТМ-180 6/0,4 кВ на новый ТМ-160 6/0,4 кВ  ПС 6/0,4 кВ № 26</t>
  </si>
  <si>
    <t>73 шт.</t>
  </si>
  <si>
    <t>Проведение работ по реконструкции ПС с заменой выключателей 6 кВ на вакуумные, замене РЗиА ПС 35/6 кВ № 2   (ВМ-6кВ фид. 1 - 36)</t>
  </si>
  <si>
    <t>20 шт.</t>
  </si>
  <si>
    <t>6 шт.</t>
  </si>
  <si>
    <t xml:space="preserve">Проведенеие работ по реконструкции ПС с заменой масляных выключателей 35 кВ на вакуумные, заменой стреляющих предохранителей на трансформаторах, заменой РЗиА по сторонам напряжения 35 и 6 кВ ПС 35/6 кВ № 6 (ВМ-35-Т1; ВМ-35-Т2). </t>
  </si>
  <si>
    <t>4 шт.</t>
  </si>
  <si>
    <t>12 шт.</t>
  </si>
  <si>
    <t>0,5 км</t>
  </si>
  <si>
    <t>Объем финансирования с НДС</t>
  </si>
  <si>
    <t>Приложение №1к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февраля 2012 года № 12</t>
  </si>
  <si>
    <t>Приложение №3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 февраля 2012 года № 12</t>
  </si>
  <si>
    <t>Приложение № 2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21 февраля 2012 года № 12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</si>
</sst>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7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111">
    <xf numFmtId="0" fontId="0" fillId="0" borderId="0" xfId="0"/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3" fillId="0" borderId="2" xfId="2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4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 wrapText="1"/>
    </xf>
    <xf numFmtId="2" fontId="3" fillId="0" borderId="2" xfId="2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/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" fillId="0" borderId="0" xfId="0" applyFont="1" applyFill="1" applyAlignment="1"/>
    <xf numFmtId="164" fontId="14" fillId="0" borderId="3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/>
    <xf numFmtId="0" fontId="7" fillId="0" borderId="0" xfId="1" applyFont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 vertical="center" wrapText="1"/>
    </xf>
    <xf numFmtId="0" fontId="2" fillId="0" borderId="2" xfId="2" applyNumberFormat="1" applyFont="1" applyFill="1" applyBorder="1" applyAlignment="1">
      <alignment horizontal="left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 vertical="center" wrapText="1"/>
    </xf>
    <xf numFmtId="0" fontId="2" fillId="0" borderId="5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7" fillId="0" borderId="0" xfId="1" applyFont="1" applyAlignment="1">
      <alignment horizontal="righ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6" fillId="0" borderId="0" xfId="1" applyFont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right"/>
    </xf>
  </cellXfs>
  <cellStyles count="3">
    <cellStyle name="Normal" xfId="0" builtinId="0"/>
    <cellStyle name="Обычный 5" xfId="1"/>
    <cellStyle name="Обычный_Книга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136"/>
  <sheetViews>
    <sheetView view="pageBreakPreview" topLeftCell="A115" zoomScale="70" zoomScaleSheetLayoutView="70" workbookViewId="0">
      <selection activeCell="L5" sqref="L5"/>
    </sheetView>
  </sheetViews>
  <sheetFormatPr defaultColWidth="20.42578125" defaultRowHeight="15"/>
  <cols>
    <col min="1" max="1" width="6" style="34" bestFit="1" customWidth="1"/>
    <col min="2" max="2" width="30.85546875" style="51" customWidth="1"/>
    <col min="3" max="3" width="8.5703125" style="34" customWidth="1"/>
    <col min="4" max="4" width="11.28515625" style="34" customWidth="1"/>
    <col min="5" max="5" width="7.5703125" style="34" customWidth="1"/>
    <col min="6" max="6" width="7.85546875" style="34" customWidth="1"/>
    <col min="7" max="7" width="10.5703125" style="34" customWidth="1"/>
    <col min="8" max="8" width="11.140625" style="34" customWidth="1"/>
    <col min="9" max="9" width="14" style="34" customWidth="1"/>
    <col min="10" max="10" width="10.5703125" style="34" customWidth="1"/>
    <col min="11" max="12" width="10" style="34" customWidth="1"/>
    <col min="13" max="13" width="10.42578125" style="34" customWidth="1"/>
    <col min="14" max="14" width="7.7109375" style="34" customWidth="1"/>
    <col min="15" max="15" width="8" style="34" customWidth="1"/>
    <col min="16" max="16" width="7.42578125" style="34" customWidth="1"/>
    <col min="17" max="17" width="9.28515625" style="34" customWidth="1"/>
    <col min="18" max="18" width="0" style="34" hidden="1" customWidth="1"/>
    <col min="19" max="19" width="6.42578125" style="34" hidden="1" customWidth="1"/>
    <col min="20" max="21" width="7.42578125" style="34" hidden="1" customWidth="1"/>
    <col min="22" max="24" width="8.85546875" style="34" hidden="1" customWidth="1"/>
    <col min="25" max="16384" width="20.42578125" style="34"/>
  </cols>
  <sheetData>
    <row r="1" spans="1:23">
      <c r="M1" s="83" t="s">
        <v>370</v>
      </c>
      <c r="N1" s="83"/>
      <c r="O1" s="83"/>
      <c r="P1" s="83"/>
      <c r="Q1" s="83"/>
    </row>
    <row r="2" spans="1:23" ht="33" customHeight="1">
      <c r="M2" s="83"/>
      <c r="N2" s="83"/>
      <c r="O2" s="83"/>
      <c r="P2" s="83"/>
      <c r="Q2" s="83"/>
    </row>
    <row r="3" spans="1:23">
      <c r="M3" s="83"/>
      <c r="N3" s="83"/>
      <c r="O3" s="83"/>
      <c r="P3" s="83"/>
      <c r="Q3" s="83"/>
    </row>
    <row r="4" spans="1:23" ht="18.75">
      <c r="N4" s="30"/>
      <c r="O4" s="35"/>
      <c r="P4" s="35"/>
      <c r="Q4" s="35"/>
    </row>
    <row r="5" spans="1:23" ht="18.75">
      <c r="N5" s="30"/>
      <c r="O5" s="30"/>
      <c r="P5" s="30"/>
      <c r="Q5" s="30"/>
    </row>
    <row r="6" spans="1:23" ht="21" customHeight="1">
      <c r="A6" s="82" t="s">
        <v>346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23">
      <c r="A7" s="60"/>
      <c r="B7" s="6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23" ht="15" customHeight="1">
      <c r="A8" s="88" t="s">
        <v>0</v>
      </c>
      <c r="B8" s="89" t="s">
        <v>1</v>
      </c>
      <c r="C8" s="86" t="s">
        <v>2</v>
      </c>
      <c r="D8" s="86" t="s">
        <v>3</v>
      </c>
      <c r="E8" s="85" t="s">
        <v>4</v>
      </c>
      <c r="F8" s="85" t="s">
        <v>5</v>
      </c>
      <c r="G8" s="86" t="s">
        <v>337</v>
      </c>
      <c r="H8" s="86" t="s">
        <v>336</v>
      </c>
      <c r="I8" s="86" t="s">
        <v>6</v>
      </c>
      <c r="J8" s="86" t="s">
        <v>7</v>
      </c>
      <c r="K8" s="86"/>
      <c r="L8" s="86"/>
      <c r="M8" s="86"/>
      <c r="N8" s="86" t="s">
        <v>369</v>
      </c>
      <c r="O8" s="86"/>
      <c r="P8" s="86"/>
      <c r="Q8" s="86"/>
    </row>
    <row r="9" spans="1:23" ht="43.5" customHeight="1">
      <c r="A9" s="88"/>
      <c r="B9" s="90"/>
      <c r="C9" s="86"/>
      <c r="D9" s="86"/>
      <c r="E9" s="85"/>
      <c r="F9" s="85"/>
      <c r="G9" s="86"/>
      <c r="H9" s="86"/>
      <c r="I9" s="86"/>
      <c r="J9" s="38" t="s">
        <v>212</v>
      </c>
      <c r="K9" s="38" t="s">
        <v>213</v>
      </c>
      <c r="L9" s="38" t="s">
        <v>214</v>
      </c>
      <c r="M9" s="38" t="s">
        <v>163</v>
      </c>
      <c r="N9" s="38" t="s">
        <v>215</v>
      </c>
      <c r="O9" s="38" t="s">
        <v>216</v>
      </c>
      <c r="P9" s="38" t="s">
        <v>217</v>
      </c>
      <c r="Q9" s="38" t="s">
        <v>163</v>
      </c>
    </row>
    <row r="10" spans="1:23" ht="25.5">
      <c r="A10" s="88"/>
      <c r="B10" s="91"/>
      <c r="C10" s="7" t="s">
        <v>338</v>
      </c>
      <c r="D10" s="7" t="s">
        <v>8</v>
      </c>
      <c r="E10" s="85"/>
      <c r="F10" s="85"/>
      <c r="G10" s="7" t="s">
        <v>9</v>
      </c>
      <c r="H10" s="7" t="s">
        <v>9</v>
      </c>
      <c r="I10" s="7" t="s">
        <v>9</v>
      </c>
      <c r="J10" s="7" t="s">
        <v>8</v>
      </c>
      <c r="K10" s="7" t="s">
        <v>8</v>
      </c>
      <c r="L10" s="7" t="s">
        <v>8</v>
      </c>
      <c r="M10" s="7" t="s">
        <v>8</v>
      </c>
      <c r="N10" s="7" t="s">
        <v>9</v>
      </c>
      <c r="O10" s="7" t="s">
        <v>9</v>
      </c>
      <c r="P10" s="7" t="s">
        <v>9</v>
      </c>
      <c r="Q10" s="7" t="s">
        <v>9</v>
      </c>
      <c r="V10" s="34">
        <f>V11/T11*1.18</f>
        <v>0.49733515345294171</v>
      </c>
      <c r="W10" s="34">
        <f>W11/U11*1.18</f>
        <v>0.59499164381790837</v>
      </c>
    </row>
    <row r="11" spans="1:23" s="57" customFormat="1" ht="14.25">
      <c r="A11" s="61"/>
      <c r="B11" s="62" t="s">
        <v>10</v>
      </c>
      <c r="C11" s="62"/>
      <c r="D11" s="62"/>
      <c r="E11" s="62"/>
      <c r="F11" s="62"/>
      <c r="G11" s="64">
        <f t="shared" ref="G11:P11" si="0">G67+G68+G91+G94+G101+G129</f>
        <v>232.95120299999996</v>
      </c>
      <c r="H11" s="64">
        <f t="shared" si="0"/>
        <v>19.295999999999999</v>
      </c>
      <c r="I11" s="64">
        <f t="shared" si="0"/>
        <v>19.295999999999999</v>
      </c>
      <c r="J11" s="64">
        <f t="shared" si="0"/>
        <v>2.2030000000000003</v>
      </c>
      <c r="K11" s="64">
        <f t="shared" si="0"/>
        <v>15.360000000000001</v>
      </c>
      <c r="L11" s="64">
        <f t="shared" si="0"/>
        <v>13.083000000000002</v>
      </c>
      <c r="M11" s="64">
        <f t="shared" si="0"/>
        <v>30.645999999999997</v>
      </c>
      <c r="N11" s="64">
        <f t="shared" si="0"/>
        <v>68.423163000000002</v>
      </c>
      <c r="O11" s="64">
        <f t="shared" si="0"/>
        <v>71.119779999999992</v>
      </c>
      <c r="P11" s="64">
        <f t="shared" si="0"/>
        <v>74.112259999999992</v>
      </c>
      <c r="Q11" s="64">
        <f>N11+O11+P11</f>
        <v>213.65520299999997</v>
      </c>
      <c r="R11" s="57">
        <f>57.986+8.379</f>
        <v>66.364999999999995</v>
      </c>
      <c r="S11" s="36">
        <f>S67+S91+S94+S101+S129</f>
        <v>68.423163000000002</v>
      </c>
      <c r="T11" s="36">
        <f>T67+T91+T94+T101+T129</f>
        <v>168.74202400000001</v>
      </c>
      <c r="U11" s="36">
        <f>U67+U91+U94+U101+U129</f>
        <v>146.98099999999999</v>
      </c>
      <c r="V11" s="57">
        <f ca="1">'Приложение №2'!D10</f>
        <v>71.119779999999992</v>
      </c>
      <c r="W11" s="57">
        <f ca="1">'Приложение №2'!E10</f>
        <v>74.112259999999992</v>
      </c>
    </row>
    <row r="12" spans="1:23" ht="25.5">
      <c r="A12" s="1">
        <v>1</v>
      </c>
      <c r="B12" s="71" t="s">
        <v>11</v>
      </c>
      <c r="C12" s="38"/>
      <c r="D12" s="38"/>
      <c r="E12" s="38"/>
      <c r="F12" s="38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34">
        <f>N11/1.18</f>
        <v>57.985731355932209</v>
      </c>
      <c r="S12" s="37"/>
      <c r="T12" s="37"/>
      <c r="U12" s="37"/>
    </row>
    <row r="13" spans="1:23" ht="25.5">
      <c r="A13" s="1" t="s">
        <v>218</v>
      </c>
      <c r="B13" s="71" t="s">
        <v>13</v>
      </c>
      <c r="C13" s="38"/>
      <c r="D13" s="38"/>
      <c r="E13" s="38"/>
      <c r="F13" s="38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S13" s="37"/>
      <c r="T13" s="37"/>
      <c r="U13" s="37"/>
    </row>
    <row r="14" spans="1:23" ht="60" customHeight="1">
      <c r="A14" s="24" t="s">
        <v>219</v>
      </c>
      <c r="B14" s="5" t="s">
        <v>15</v>
      </c>
      <c r="C14" s="38"/>
      <c r="D14" s="24">
        <v>4.25</v>
      </c>
      <c r="E14" s="7">
        <v>2012</v>
      </c>
      <c r="F14" s="7">
        <v>2012</v>
      </c>
      <c r="G14" s="58">
        <f>N14+O14+P14+H14</f>
        <v>0.57650000000000001</v>
      </c>
      <c r="H14" s="58">
        <v>0</v>
      </c>
      <c r="I14" s="58">
        <v>0</v>
      </c>
      <c r="J14" s="58">
        <v>1</v>
      </c>
      <c r="K14" s="58">
        <v>0</v>
      </c>
      <c r="L14" s="58">
        <v>0</v>
      </c>
      <c r="M14" s="58">
        <v>1</v>
      </c>
      <c r="N14" s="58">
        <v>0.57650000000000001</v>
      </c>
      <c r="O14" s="58">
        <v>0</v>
      </c>
      <c r="P14" s="58">
        <v>0</v>
      </c>
      <c r="Q14" s="58">
        <f>SUM(N14:P14)</f>
        <v>0.57650000000000001</v>
      </c>
      <c r="S14" s="39">
        <v>0.57650000000000001</v>
      </c>
      <c r="T14" s="7"/>
      <c r="U14" s="7"/>
    </row>
    <row r="15" spans="1:23" ht="51">
      <c r="A15" s="24" t="s">
        <v>220</v>
      </c>
      <c r="B15" s="3" t="s">
        <v>16</v>
      </c>
      <c r="C15" s="38"/>
      <c r="D15" s="24" t="s">
        <v>17</v>
      </c>
      <c r="E15" s="7">
        <v>2012</v>
      </c>
      <c r="F15" s="7">
        <v>2012</v>
      </c>
      <c r="G15" s="58">
        <f t="shared" ref="G15:G66" si="1">N15+O15+P15+H15</f>
        <v>0.40899999999999997</v>
      </c>
      <c r="H15" s="58">
        <v>0</v>
      </c>
      <c r="I15" s="58">
        <v>0</v>
      </c>
      <c r="J15" s="58">
        <v>0.63</v>
      </c>
      <c r="K15" s="58">
        <v>0</v>
      </c>
      <c r="L15" s="58">
        <v>0</v>
      </c>
      <c r="M15" s="58">
        <v>0.63</v>
      </c>
      <c r="N15" s="58">
        <v>0.40899999999999997</v>
      </c>
      <c r="O15" s="58">
        <v>0</v>
      </c>
      <c r="P15" s="58">
        <v>0</v>
      </c>
      <c r="Q15" s="58">
        <f t="shared" ref="Q15:Q62" si="2">SUM(N15:P15)</f>
        <v>0.40899999999999997</v>
      </c>
      <c r="S15" s="7">
        <v>0.40899999999999997</v>
      </c>
      <c r="T15" s="7"/>
      <c r="U15" s="7"/>
    </row>
    <row r="16" spans="1:23" ht="59.25" customHeight="1">
      <c r="A16" s="24" t="s">
        <v>221</v>
      </c>
      <c r="B16" s="3" t="s">
        <v>18</v>
      </c>
      <c r="C16" s="38"/>
      <c r="D16" s="24" t="s">
        <v>19</v>
      </c>
      <c r="E16" s="7">
        <v>2012</v>
      </c>
      <c r="F16" s="7">
        <v>2012</v>
      </c>
      <c r="G16" s="58">
        <f t="shared" si="1"/>
        <v>0.19800000000000001</v>
      </c>
      <c r="H16" s="58">
        <v>0</v>
      </c>
      <c r="I16" s="58">
        <v>0</v>
      </c>
      <c r="J16" s="58">
        <v>0.25</v>
      </c>
      <c r="K16" s="58">
        <v>0</v>
      </c>
      <c r="L16" s="58">
        <v>0</v>
      </c>
      <c r="M16" s="58">
        <v>0.25</v>
      </c>
      <c r="N16" s="58">
        <v>0.19800000000000001</v>
      </c>
      <c r="O16" s="58">
        <v>0</v>
      </c>
      <c r="P16" s="58">
        <v>0</v>
      </c>
      <c r="Q16" s="58">
        <f t="shared" si="2"/>
        <v>0.19800000000000001</v>
      </c>
      <c r="S16" s="7">
        <v>0.19800000000000001</v>
      </c>
      <c r="T16" s="7"/>
      <c r="U16" s="7"/>
    </row>
    <row r="17" spans="1:21" ht="51">
      <c r="A17" s="24" t="s">
        <v>222</v>
      </c>
      <c r="B17" s="3" t="s">
        <v>20</v>
      </c>
      <c r="C17" s="38"/>
      <c r="D17" s="24" t="s">
        <v>21</v>
      </c>
      <c r="E17" s="7">
        <v>2012</v>
      </c>
      <c r="F17" s="7">
        <v>2012</v>
      </c>
      <c r="G17" s="58">
        <f t="shared" si="1"/>
        <v>0.17100000000000001</v>
      </c>
      <c r="H17" s="58">
        <v>0</v>
      </c>
      <c r="I17" s="58">
        <v>0</v>
      </c>
      <c r="J17" s="58">
        <v>0.16</v>
      </c>
      <c r="K17" s="58">
        <v>0</v>
      </c>
      <c r="L17" s="58">
        <v>0</v>
      </c>
      <c r="M17" s="58">
        <v>0.16</v>
      </c>
      <c r="N17" s="58">
        <v>0.17100000000000001</v>
      </c>
      <c r="O17" s="58">
        <v>0</v>
      </c>
      <c r="P17" s="58">
        <v>0</v>
      </c>
      <c r="Q17" s="58">
        <f t="shared" si="2"/>
        <v>0.17100000000000001</v>
      </c>
      <c r="S17" s="7">
        <v>0.17100000000000001</v>
      </c>
      <c r="T17" s="7"/>
      <c r="U17" s="7"/>
    </row>
    <row r="18" spans="1:21" ht="51">
      <c r="A18" s="24" t="s">
        <v>223</v>
      </c>
      <c r="B18" s="3" t="s">
        <v>22</v>
      </c>
      <c r="C18" s="38"/>
      <c r="D18" s="24" t="s">
        <v>23</v>
      </c>
      <c r="E18" s="7">
        <v>2012</v>
      </c>
      <c r="F18" s="7">
        <v>2012</v>
      </c>
      <c r="G18" s="58">
        <f t="shared" si="1"/>
        <v>0.14599999999999999</v>
      </c>
      <c r="H18" s="58">
        <v>0</v>
      </c>
      <c r="I18" s="58">
        <v>0</v>
      </c>
      <c r="J18" s="58">
        <v>0.1</v>
      </c>
      <c r="K18" s="58">
        <v>0</v>
      </c>
      <c r="L18" s="58">
        <v>0</v>
      </c>
      <c r="M18" s="58">
        <v>0.1</v>
      </c>
      <c r="N18" s="58">
        <v>0.14599999999999999</v>
      </c>
      <c r="O18" s="58">
        <v>0</v>
      </c>
      <c r="P18" s="58">
        <v>0</v>
      </c>
      <c r="Q18" s="58">
        <f t="shared" si="2"/>
        <v>0.14599999999999999</v>
      </c>
      <c r="S18" s="7">
        <v>0.14599999999999999</v>
      </c>
      <c r="T18" s="7"/>
      <c r="U18" s="7"/>
    </row>
    <row r="19" spans="1:21" ht="51">
      <c r="A19" s="24" t="s">
        <v>224</v>
      </c>
      <c r="B19" s="3" t="s">
        <v>24</v>
      </c>
      <c r="C19" s="38"/>
      <c r="D19" s="24" t="s">
        <v>25</v>
      </c>
      <c r="E19" s="7">
        <v>2012</v>
      </c>
      <c r="F19" s="7">
        <v>2012</v>
      </c>
      <c r="G19" s="58">
        <f t="shared" si="1"/>
        <v>0.22</v>
      </c>
      <c r="H19" s="58">
        <v>0</v>
      </c>
      <c r="I19" s="58">
        <v>0</v>
      </c>
      <c r="J19" s="58">
        <v>6.3E-2</v>
      </c>
      <c r="K19" s="58">
        <v>0</v>
      </c>
      <c r="L19" s="58">
        <v>0</v>
      </c>
      <c r="M19" s="58">
        <v>6.3E-2</v>
      </c>
      <c r="N19" s="58">
        <v>0.22</v>
      </c>
      <c r="O19" s="58">
        <v>0</v>
      </c>
      <c r="P19" s="58">
        <v>0</v>
      </c>
      <c r="Q19" s="58">
        <f t="shared" si="2"/>
        <v>0.22</v>
      </c>
      <c r="S19" s="7">
        <v>0.22</v>
      </c>
      <c r="T19" s="7"/>
      <c r="U19" s="7"/>
    </row>
    <row r="20" spans="1:21" ht="51">
      <c r="A20" s="24" t="s">
        <v>225</v>
      </c>
      <c r="B20" s="5" t="s">
        <v>26</v>
      </c>
      <c r="C20" s="38"/>
      <c r="D20" s="7">
        <v>20</v>
      </c>
      <c r="E20" s="7">
        <v>2013</v>
      </c>
      <c r="F20" s="7">
        <v>2013</v>
      </c>
      <c r="G20" s="58">
        <f t="shared" si="1"/>
        <v>6.5458578544725752</v>
      </c>
      <c r="H20" s="58">
        <v>0</v>
      </c>
      <c r="I20" s="58">
        <v>0</v>
      </c>
      <c r="J20" s="58">
        <v>0</v>
      </c>
      <c r="K20" s="58">
        <v>10</v>
      </c>
      <c r="L20" s="58">
        <v>0</v>
      </c>
      <c r="M20" s="58">
        <v>10</v>
      </c>
      <c r="N20" s="58">
        <v>0</v>
      </c>
      <c r="O20" s="58">
        <f>T20*$V$11/$T$11</f>
        <v>6.5458578544725752</v>
      </c>
      <c r="P20" s="58">
        <v>0</v>
      </c>
      <c r="Q20" s="58">
        <f t="shared" si="2"/>
        <v>6.5458578544725752</v>
      </c>
      <c r="S20" s="7"/>
      <c r="T20" s="7">
        <v>15.531000000000001</v>
      </c>
      <c r="U20" s="7"/>
    </row>
    <row r="21" spans="1:21" ht="66" customHeight="1">
      <c r="A21" s="24" t="s">
        <v>226</v>
      </c>
      <c r="B21" s="5" t="s">
        <v>27</v>
      </c>
      <c r="C21" s="38"/>
      <c r="D21" s="7">
        <v>30.2</v>
      </c>
      <c r="E21" s="7">
        <v>2013</v>
      </c>
      <c r="F21" s="7">
        <v>2013</v>
      </c>
      <c r="G21" s="58">
        <f t="shared" si="1"/>
        <v>0.22000758483257254</v>
      </c>
      <c r="H21" s="58">
        <v>0</v>
      </c>
      <c r="I21" s="58">
        <v>0</v>
      </c>
      <c r="J21" s="58">
        <v>0</v>
      </c>
      <c r="K21" s="58">
        <v>0.1</v>
      </c>
      <c r="L21" s="58">
        <v>0</v>
      </c>
      <c r="M21" s="58">
        <v>0.1</v>
      </c>
      <c r="N21" s="58">
        <v>0</v>
      </c>
      <c r="O21" s="58">
        <f>T21*$V$11/$T$11</f>
        <v>0.22000758483257254</v>
      </c>
      <c r="P21" s="58">
        <v>0</v>
      </c>
      <c r="Q21" s="58">
        <f t="shared" si="2"/>
        <v>0.22000758483257254</v>
      </c>
      <c r="S21" s="7"/>
      <c r="T21" s="7">
        <v>0.52200000000000002</v>
      </c>
      <c r="U21" s="7"/>
    </row>
    <row r="22" spans="1:21" ht="51">
      <c r="A22" s="24" t="s">
        <v>227</v>
      </c>
      <c r="B22" s="5" t="s">
        <v>28</v>
      </c>
      <c r="C22" s="38"/>
      <c r="D22" s="7">
        <v>32.200000000000003</v>
      </c>
      <c r="E22" s="7">
        <v>2013</v>
      </c>
      <c r="F22" s="7">
        <v>2013</v>
      </c>
      <c r="G22" s="58">
        <f t="shared" si="1"/>
        <v>0.22000758483257254</v>
      </c>
      <c r="H22" s="58">
        <v>0</v>
      </c>
      <c r="I22" s="58">
        <v>0</v>
      </c>
      <c r="J22" s="58">
        <v>0</v>
      </c>
      <c r="K22" s="58">
        <v>0.1</v>
      </c>
      <c r="L22" s="58">
        <v>0</v>
      </c>
      <c r="M22" s="58">
        <v>0.1</v>
      </c>
      <c r="N22" s="58">
        <v>0</v>
      </c>
      <c r="O22" s="58">
        <f t="shared" ref="O22:O31" si="3">T22*$V$11/$T$11</f>
        <v>0.22000758483257254</v>
      </c>
      <c r="P22" s="58">
        <v>0</v>
      </c>
      <c r="Q22" s="58">
        <f t="shared" si="2"/>
        <v>0.22000758483257254</v>
      </c>
      <c r="S22" s="7"/>
      <c r="T22" s="7">
        <v>0.52200000000000002</v>
      </c>
      <c r="U22" s="7"/>
    </row>
    <row r="23" spans="1:21" ht="51">
      <c r="A23" s="24" t="s">
        <v>228</v>
      </c>
      <c r="B23" s="5" t="s">
        <v>29</v>
      </c>
      <c r="C23" s="38"/>
      <c r="D23" s="7">
        <v>3.2</v>
      </c>
      <c r="E23" s="7">
        <v>2013</v>
      </c>
      <c r="F23" s="7">
        <v>2013</v>
      </c>
      <c r="G23" s="58">
        <f t="shared" si="1"/>
        <v>0.52262338159461685</v>
      </c>
      <c r="H23" s="58">
        <v>0</v>
      </c>
      <c r="I23" s="58">
        <v>0</v>
      </c>
      <c r="J23" s="58">
        <v>0</v>
      </c>
      <c r="K23" s="58">
        <v>1.6</v>
      </c>
      <c r="L23" s="58">
        <v>0</v>
      </c>
      <c r="M23" s="58">
        <v>1.6</v>
      </c>
      <c r="N23" s="58">
        <v>0</v>
      </c>
      <c r="O23" s="58">
        <f t="shared" si="3"/>
        <v>0.52262338159461685</v>
      </c>
      <c r="P23" s="58">
        <v>0</v>
      </c>
      <c r="Q23" s="58">
        <f t="shared" si="2"/>
        <v>0.52262338159461685</v>
      </c>
      <c r="S23" s="7"/>
      <c r="T23" s="7">
        <v>1.24</v>
      </c>
      <c r="U23" s="7"/>
    </row>
    <row r="24" spans="1:21" ht="51">
      <c r="A24" s="24" t="s">
        <v>229</v>
      </c>
      <c r="B24" s="5" t="s">
        <v>30</v>
      </c>
      <c r="C24" s="38"/>
      <c r="D24" s="7">
        <v>4.25</v>
      </c>
      <c r="E24" s="7">
        <v>2013</v>
      </c>
      <c r="F24" s="7">
        <v>2013</v>
      </c>
      <c r="G24" s="58">
        <f t="shared" si="1"/>
        <v>0.3051446195762117</v>
      </c>
      <c r="H24" s="58">
        <v>0</v>
      </c>
      <c r="I24" s="58">
        <v>0</v>
      </c>
      <c r="J24" s="58">
        <v>0</v>
      </c>
      <c r="K24" s="58">
        <v>1</v>
      </c>
      <c r="L24" s="58">
        <v>0</v>
      </c>
      <c r="M24" s="58">
        <v>1</v>
      </c>
      <c r="N24" s="58">
        <v>0</v>
      </c>
      <c r="O24" s="58">
        <f t="shared" si="3"/>
        <v>0.3051446195762117</v>
      </c>
      <c r="P24" s="58">
        <v>0</v>
      </c>
      <c r="Q24" s="58">
        <f t="shared" si="2"/>
        <v>0.3051446195762117</v>
      </c>
      <c r="S24" s="7"/>
      <c r="T24" s="7">
        <v>0.72399999999999998</v>
      </c>
      <c r="U24" s="7"/>
    </row>
    <row r="25" spans="1:21" ht="51">
      <c r="A25" s="24" t="s">
        <v>230</v>
      </c>
      <c r="B25" s="5" t="s">
        <v>31</v>
      </c>
      <c r="C25" s="38"/>
      <c r="D25" s="7">
        <v>1.26</v>
      </c>
      <c r="E25" s="7">
        <v>2013</v>
      </c>
      <c r="F25" s="7">
        <v>2013</v>
      </c>
      <c r="G25" s="58">
        <f t="shared" si="1"/>
        <v>0.22801552374410297</v>
      </c>
      <c r="H25" s="58">
        <v>0</v>
      </c>
      <c r="I25" s="58">
        <v>0</v>
      </c>
      <c r="J25" s="58">
        <v>0</v>
      </c>
      <c r="K25" s="58">
        <v>0.63</v>
      </c>
      <c r="L25" s="58">
        <v>0</v>
      </c>
      <c r="M25" s="58">
        <v>0.63</v>
      </c>
      <c r="N25" s="58">
        <v>0</v>
      </c>
      <c r="O25" s="58">
        <f t="shared" si="3"/>
        <v>0.22801552374410297</v>
      </c>
      <c r="P25" s="58">
        <v>0</v>
      </c>
      <c r="Q25" s="58">
        <f t="shared" si="2"/>
        <v>0.22801552374410297</v>
      </c>
      <c r="S25" s="7"/>
      <c r="T25" s="7">
        <v>0.54100000000000004</v>
      </c>
      <c r="U25" s="7"/>
    </row>
    <row r="26" spans="1:21" ht="52.5" customHeight="1">
      <c r="A26" s="24" t="s">
        <v>231</v>
      </c>
      <c r="B26" s="5" t="s">
        <v>32</v>
      </c>
      <c r="C26" s="38"/>
      <c r="D26" s="7">
        <v>0.5</v>
      </c>
      <c r="E26" s="7">
        <v>2013</v>
      </c>
      <c r="F26" s="7">
        <v>2013</v>
      </c>
      <c r="G26" s="58">
        <f t="shared" si="1"/>
        <v>0.14835760509782669</v>
      </c>
      <c r="H26" s="58">
        <v>0</v>
      </c>
      <c r="I26" s="58">
        <v>0</v>
      </c>
      <c r="J26" s="58">
        <v>0</v>
      </c>
      <c r="K26" s="58">
        <v>0.25</v>
      </c>
      <c r="L26" s="58">
        <v>0</v>
      </c>
      <c r="M26" s="58">
        <v>0.25</v>
      </c>
      <c r="N26" s="58">
        <v>0</v>
      </c>
      <c r="O26" s="58">
        <f t="shared" si="3"/>
        <v>0.14835760509782669</v>
      </c>
      <c r="P26" s="58">
        <v>0</v>
      </c>
      <c r="Q26" s="58">
        <f t="shared" si="2"/>
        <v>0.14835760509782669</v>
      </c>
      <c r="S26" s="7"/>
      <c r="T26" s="7">
        <v>0.35199999999999998</v>
      </c>
      <c r="U26" s="7"/>
    </row>
    <row r="27" spans="1:21" ht="51">
      <c r="A27" s="24" t="s">
        <v>232</v>
      </c>
      <c r="B27" s="5" t="s">
        <v>33</v>
      </c>
      <c r="C27" s="38"/>
      <c r="D27" s="24" t="s">
        <v>21</v>
      </c>
      <c r="E27" s="7">
        <v>2013</v>
      </c>
      <c r="F27" s="7">
        <v>2013</v>
      </c>
      <c r="G27" s="58">
        <f t="shared" si="1"/>
        <v>0.11969761320392837</v>
      </c>
      <c r="H27" s="58">
        <v>0</v>
      </c>
      <c r="I27" s="58">
        <v>0</v>
      </c>
      <c r="J27" s="58">
        <v>0</v>
      </c>
      <c r="K27" s="58">
        <v>0.16</v>
      </c>
      <c r="L27" s="58">
        <v>0</v>
      </c>
      <c r="M27" s="58">
        <v>0.16</v>
      </c>
      <c r="N27" s="58">
        <v>0</v>
      </c>
      <c r="O27" s="58">
        <f t="shared" si="3"/>
        <v>0.11969761320392837</v>
      </c>
      <c r="P27" s="58">
        <v>0</v>
      </c>
      <c r="Q27" s="58">
        <f t="shared" si="2"/>
        <v>0.11969761320392837</v>
      </c>
      <c r="S27" s="7"/>
      <c r="T27" s="7">
        <v>0.28400000000000003</v>
      </c>
      <c r="U27" s="7"/>
    </row>
    <row r="28" spans="1:21" ht="51">
      <c r="A28" s="24" t="s">
        <v>233</v>
      </c>
      <c r="B28" s="5" t="s">
        <v>34</v>
      </c>
      <c r="C28" s="38"/>
      <c r="D28" s="7">
        <v>30</v>
      </c>
      <c r="E28" s="7">
        <v>2013</v>
      </c>
      <c r="F28" s="7">
        <v>2013</v>
      </c>
      <c r="G28" s="58">
        <f t="shared" si="1"/>
        <v>0.1083179105401746</v>
      </c>
      <c r="H28" s="58">
        <v>0</v>
      </c>
      <c r="I28" s="58">
        <v>0</v>
      </c>
      <c r="J28" s="58">
        <v>0</v>
      </c>
      <c r="K28" s="58">
        <v>0.1</v>
      </c>
      <c r="L28" s="58">
        <v>0</v>
      </c>
      <c r="M28" s="58">
        <v>0.1</v>
      </c>
      <c r="N28" s="58">
        <v>0</v>
      </c>
      <c r="O28" s="58">
        <f t="shared" si="3"/>
        <v>0.1083179105401746</v>
      </c>
      <c r="P28" s="58">
        <v>0</v>
      </c>
      <c r="Q28" s="58">
        <f t="shared" si="2"/>
        <v>0.1083179105401746</v>
      </c>
      <c r="S28" s="7"/>
      <c r="T28" s="7">
        <v>0.25700000000000001</v>
      </c>
      <c r="U28" s="7"/>
    </row>
    <row r="29" spans="1:21" ht="57.75" customHeight="1">
      <c r="A29" s="24" t="s">
        <v>234</v>
      </c>
      <c r="B29" s="5" t="s">
        <v>35</v>
      </c>
      <c r="C29" s="38"/>
      <c r="D29" s="7">
        <v>20</v>
      </c>
      <c r="E29" s="7">
        <v>2013</v>
      </c>
      <c r="F29" s="7">
        <v>2013</v>
      </c>
      <c r="G29" s="58">
        <f t="shared" si="1"/>
        <v>9.9888501159616283E-2</v>
      </c>
      <c r="H29" s="58">
        <v>0</v>
      </c>
      <c r="I29" s="58">
        <v>0</v>
      </c>
      <c r="J29" s="58">
        <v>0</v>
      </c>
      <c r="K29" s="58">
        <v>0.63</v>
      </c>
      <c r="L29" s="58">
        <v>0</v>
      </c>
      <c r="M29" s="58">
        <v>0.63</v>
      </c>
      <c r="N29" s="58">
        <v>0</v>
      </c>
      <c r="O29" s="58">
        <f t="shared" si="3"/>
        <v>9.9888501159616283E-2</v>
      </c>
      <c r="P29" s="58">
        <v>0</v>
      </c>
      <c r="Q29" s="58">
        <f t="shared" si="2"/>
        <v>9.9888501159616283E-2</v>
      </c>
      <c r="S29" s="7"/>
      <c r="T29" s="7">
        <v>0.23700000000000002</v>
      </c>
      <c r="U29" s="7"/>
    </row>
    <row r="30" spans="1:21" ht="42" customHeight="1">
      <c r="A30" s="24" t="s">
        <v>235</v>
      </c>
      <c r="B30" s="5" t="s">
        <v>36</v>
      </c>
      <c r="C30" s="38"/>
      <c r="D30" s="7">
        <v>0.63</v>
      </c>
      <c r="E30" s="7">
        <v>2013</v>
      </c>
      <c r="F30" s="7">
        <v>2013</v>
      </c>
      <c r="G30" s="58">
        <f t="shared" si="1"/>
        <v>0.22801552374410297</v>
      </c>
      <c r="H30" s="58">
        <v>0</v>
      </c>
      <c r="I30" s="58">
        <v>0</v>
      </c>
      <c r="J30" s="58">
        <v>0</v>
      </c>
      <c r="K30" s="58">
        <v>0.63</v>
      </c>
      <c r="L30" s="58">
        <v>0</v>
      </c>
      <c r="M30" s="58">
        <v>0.63</v>
      </c>
      <c r="N30" s="58">
        <v>0</v>
      </c>
      <c r="O30" s="58">
        <f t="shared" si="3"/>
        <v>0.22801552374410297</v>
      </c>
      <c r="P30" s="58">
        <v>0</v>
      </c>
      <c r="Q30" s="58">
        <f t="shared" si="2"/>
        <v>0.22801552374410297</v>
      </c>
      <c r="S30" s="7"/>
      <c r="T30" s="7">
        <v>0.54100000000000004</v>
      </c>
      <c r="U30" s="7"/>
    </row>
    <row r="31" spans="1:21" ht="46.5" customHeight="1">
      <c r="A31" s="24" t="s">
        <v>236</v>
      </c>
      <c r="B31" s="5" t="s">
        <v>37</v>
      </c>
      <c r="C31" s="38"/>
      <c r="D31" s="7">
        <v>0.16</v>
      </c>
      <c r="E31" s="7">
        <v>2013</v>
      </c>
      <c r="F31" s="7">
        <v>2013</v>
      </c>
      <c r="G31" s="58">
        <f t="shared" si="1"/>
        <v>0.11927614273490046</v>
      </c>
      <c r="H31" s="58">
        <v>0</v>
      </c>
      <c r="I31" s="58">
        <v>0</v>
      </c>
      <c r="J31" s="58">
        <v>0</v>
      </c>
      <c r="K31" s="58">
        <v>0.16</v>
      </c>
      <c r="L31" s="58">
        <v>0</v>
      </c>
      <c r="M31" s="58">
        <v>0.16</v>
      </c>
      <c r="N31" s="58">
        <v>0</v>
      </c>
      <c r="O31" s="58">
        <f t="shared" si="3"/>
        <v>0.11927614273490046</v>
      </c>
      <c r="P31" s="58">
        <v>0</v>
      </c>
      <c r="Q31" s="58">
        <f t="shared" si="2"/>
        <v>0.11927614273490046</v>
      </c>
      <c r="S31" s="7"/>
      <c r="T31" s="7">
        <v>0.28300000000000003</v>
      </c>
      <c r="U31" s="7"/>
    </row>
    <row r="32" spans="1:21" ht="51">
      <c r="A32" s="24" t="s">
        <v>237</v>
      </c>
      <c r="B32" s="5" t="s">
        <v>38</v>
      </c>
      <c r="C32" s="38"/>
      <c r="D32" s="7">
        <v>4.25</v>
      </c>
      <c r="E32" s="7">
        <v>2014</v>
      </c>
      <c r="F32" s="7">
        <v>2014</v>
      </c>
      <c r="G32" s="58">
        <f t="shared" si="1"/>
        <v>0.39128264034126858</v>
      </c>
      <c r="H32" s="58">
        <v>0</v>
      </c>
      <c r="I32" s="58">
        <v>0</v>
      </c>
      <c r="J32" s="58">
        <v>0</v>
      </c>
      <c r="K32" s="58">
        <v>0</v>
      </c>
      <c r="L32" s="58">
        <v>1</v>
      </c>
      <c r="M32" s="58">
        <v>1</v>
      </c>
      <c r="N32" s="58">
        <v>0</v>
      </c>
      <c r="O32" s="58">
        <v>0</v>
      </c>
      <c r="P32" s="58">
        <f>U32*$W$11/$U$11</f>
        <v>0.39128264034126858</v>
      </c>
      <c r="Q32" s="58">
        <f t="shared" si="2"/>
        <v>0.39128264034126858</v>
      </c>
      <c r="S32" s="7"/>
      <c r="T32" s="7"/>
      <c r="U32" s="7">
        <v>0.77600000000000002</v>
      </c>
    </row>
    <row r="33" spans="1:21" ht="51">
      <c r="A33" s="24" t="s">
        <v>238</v>
      </c>
      <c r="B33" s="5" t="s">
        <v>39</v>
      </c>
      <c r="C33" s="38"/>
      <c r="D33" s="7">
        <v>30</v>
      </c>
      <c r="E33" s="7">
        <v>2014</v>
      </c>
      <c r="F33" s="7">
        <v>2014</v>
      </c>
      <c r="G33" s="58">
        <f t="shared" si="1"/>
        <v>8.4024921632047676</v>
      </c>
      <c r="H33" s="58">
        <v>0</v>
      </c>
      <c r="I33" s="58">
        <v>0</v>
      </c>
      <c r="J33" s="58">
        <v>0</v>
      </c>
      <c r="K33" s="58">
        <v>0</v>
      </c>
      <c r="L33" s="58">
        <v>10</v>
      </c>
      <c r="M33" s="58">
        <v>10</v>
      </c>
      <c r="N33" s="58">
        <v>0</v>
      </c>
      <c r="O33" s="58">
        <v>0</v>
      </c>
      <c r="P33" s="58">
        <f t="shared" ref="P33:P40" si="4">U33*$W$11/$U$11</f>
        <v>8.4024921632047676</v>
      </c>
      <c r="Q33" s="58">
        <f t="shared" si="2"/>
        <v>8.4024921632047676</v>
      </c>
      <c r="S33" s="7"/>
      <c r="T33" s="7"/>
      <c r="U33" s="7">
        <v>16.664000000000001</v>
      </c>
    </row>
    <row r="34" spans="1:21" ht="51">
      <c r="A34" s="24" t="s">
        <v>239</v>
      </c>
      <c r="B34" s="5" t="s">
        <v>31</v>
      </c>
      <c r="C34" s="38"/>
      <c r="D34" s="7">
        <v>1.26</v>
      </c>
      <c r="E34" s="7">
        <v>2014</v>
      </c>
      <c r="F34" s="7">
        <v>2014</v>
      </c>
      <c r="G34" s="58">
        <f t="shared" si="1"/>
        <v>0.29295775004932606</v>
      </c>
      <c r="H34" s="58">
        <v>0</v>
      </c>
      <c r="I34" s="58">
        <v>0</v>
      </c>
      <c r="J34" s="58">
        <v>0</v>
      </c>
      <c r="K34" s="58">
        <v>0</v>
      </c>
      <c r="L34" s="58">
        <v>0.63</v>
      </c>
      <c r="M34" s="58">
        <v>0.63</v>
      </c>
      <c r="N34" s="58">
        <v>0</v>
      </c>
      <c r="O34" s="58">
        <v>0</v>
      </c>
      <c r="P34" s="58">
        <f t="shared" si="4"/>
        <v>0.29295775004932606</v>
      </c>
      <c r="Q34" s="58">
        <f t="shared" si="2"/>
        <v>0.29295775004932606</v>
      </c>
      <c r="S34" s="7"/>
      <c r="T34" s="7"/>
      <c r="U34" s="7">
        <v>0.58099999999999996</v>
      </c>
    </row>
    <row r="35" spans="1:21" ht="51">
      <c r="A35" s="24" t="s">
        <v>240</v>
      </c>
      <c r="B35" s="5" t="s">
        <v>40</v>
      </c>
      <c r="C35" s="38"/>
      <c r="D35" s="7">
        <v>1.63</v>
      </c>
      <c r="E35" s="7">
        <v>2014</v>
      </c>
      <c r="F35" s="7">
        <v>2014</v>
      </c>
      <c r="G35" s="58">
        <f t="shared" si="1"/>
        <v>0.29295775004932606</v>
      </c>
      <c r="H35" s="58">
        <v>0</v>
      </c>
      <c r="I35" s="58">
        <v>0</v>
      </c>
      <c r="J35" s="58">
        <v>0</v>
      </c>
      <c r="K35" s="58">
        <v>0</v>
      </c>
      <c r="L35" s="58">
        <v>0.63</v>
      </c>
      <c r="M35" s="58">
        <v>0.63</v>
      </c>
      <c r="N35" s="58">
        <v>0</v>
      </c>
      <c r="O35" s="58">
        <v>0</v>
      </c>
      <c r="P35" s="58">
        <f t="shared" si="4"/>
        <v>0.29295775004932606</v>
      </c>
      <c r="Q35" s="58">
        <f t="shared" si="2"/>
        <v>0.29295775004932606</v>
      </c>
      <c r="S35" s="7"/>
      <c r="T35" s="7"/>
      <c r="U35" s="7">
        <v>0.58099999999999996</v>
      </c>
    </row>
    <row r="36" spans="1:21" ht="38.25">
      <c r="A36" s="24" t="s">
        <v>241</v>
      </c>
      <c r="B36" s="5" t="s">
        <v>32</v>
      </c>
      <c r="C36" s="38"/>
      <c r="D36" s="7">
        <v>0.5</v>
      </c>
      <c r="E36" s="7">
        <v>2014</v>
      </c>
      <c r="F36" s="7">
        <v>2014</v>
      </c>
      <c r="G36" s="58">
        <f t="shared" si="1"/>
        <v>0.19110324831100617</v>
      </c>
      <c r="H36" s="58">
        <v>0</v>
      </c>
      <c r="I36" s="58">
        <v>0</v>
      </c>
      <c r="J36" s="58">
        <v>0</v>
      </c>
      <c r="K36" s="58">
        <v>0</v>
      </c>
      <c r="L36" s="58">
        <v>0.25</v>
      </c>
      <c r="M36" s="58">
        <v>0.25</v>
      </c>
      <c r="N36" s="58">
        <v>0</v>
      </c>
      <c r="O36" s="58">
        <v>0</v>
      </c>
      <c r="P36" s="58">
        <f t="shared" si="4"/>
        <v>0.19110324831100617</v>
      </c>
      <c r="Q36" s="58">
        <f t="shared" si="2"/>
        <v>0.19110324831100617</v>
      </c>
      <c r="S36" s="7"/>
      <c r="T36" s="7"/>
      <c r="U36" s="7">
        <v>0.379</v>
      </c>
    </row>
    <row r="37" spans="1:21" ht="51">
      <c r="A37" s="24" t="s">
        <v>242</v>
      </c>
      <c r="B37" s="5" t="s">
        <v>41</v>
      </c>
      <c r="C37" s="38"/>
      <c r="D37" s="7">
        <v>1.96</v>
      </c>
      <c r="E37" s="7">
        <v>2014</v>
      </c>
      <c r="F37" s="7">
        <v>2014</v>
      </c>
      <c r="G37" s="58">
        <f t="shared" si="1"/>
        <v>0.15379021302073054</v>
      </c>
      <c r="H37" s="58">
        <v>0</v>
      </c>
      <c r="I37" s="58">
        <v>0</v>
      </c>
      <c r="J37" s="58">
        <v>0</v>
      </c>
      <c r="K37" s="58">
        <v>0</v>
      </c>
      <c r="L37" s="58">
        <v>0.16</v>
      </c>
      <c r="M37" s="58">
        <v>0.16</v>
      </c>
      <c r="N37" s="58">
        <v>0</v>
      </c>
      <c r="O37" s="58">
        <v>0</v>
      </c>
      <c r="P37" s="58">
        <f t="shared" si="4"/>
        <v>0.15379021302073054</v>
      </c>
      <c r="Q37" s="58">
        <f t="shared" si="2"/>
        <v>0.15379021302073054</v>
      </c>
      <c r="S37" s="7"/>
      <c r="T37" s="7"/>
      <c r="U37" s="7">
        <v>0.30499999999999999</v>
      </c>
    </row>
    <row r="38" spans="1:21" ht="51">
      <c r="A38" s="24" t="s">
        <v>243</v>
      </c>
      <c r="B38" s="5" t="s">
        <v>42</v>
      </c>
      <c r="C38" s="38"/>
      <c r="D38" s="7">
        <v>0.1</v>
      </c>
      <c r="E38" s="7">
        <v>2014</v>
      </c>
      <c r="F38" s="7">
        <v>2014</v>
      </c>
      <c r="G38" s="58">
        <f t="shared" si="1"/>
        <v>0.13866330682197017</v>
      </c>
      <c r="H38" s="58">
        <v>0</v>
      </c>
      <c r="I38" s="58">
        <v>0</v>
      </c>
      <c r="J38" s="58">
        <v>0</v>
      </c>
      <c r="K38" s="58">
        <v>0</v>
      </c>
      <c r="L38" s="58">
        <v>0.1</v>
      </c>
      <c r="M38" s="58">
        <v>0.1</v>
      </c>
      <c r="N38" s="58">
        <v>0</v>
      </c>
      <c r="O38" s="58">
        <v>0</v>
      </c>
      <c r="P38" s="58">
        <f t="shared" si="4"/>
        <v>0.13866330682197017</v>
      </c>
      <c r="Q38" s="58">
        <f t="shared" si="2"/>
        <v>0.13866330682197017</v>
      </c>
      <c r="S38" s="7"/>
      <c r="T38" s="7"/>
      <c r="U38" s="7">
        <v>0.27500000000000002</v>
      </c>
    </row>
    <row r="39" spans="1:21" ht="51">
      <c r="A39" s="24" t="s">
        <v>244</v>
      </c>
      <c r="B39" s="5" t="s">
        <v>43</v>
      </c>
      <c r="C39" s="38"/>
      <c r="D39" s="7">
        <v>20</v>
      </c>
      <c r="E39" s="7">
        <v>2014</v>
      </c>
      <c r="F39" s="7">
        <v>2014</v>
      </c>
      <c r="G39" s="58">
        <f t="shared" si="1"/>
        <v>0.1280744724828379</v>
      </c>
      <c r="H39" s="58">
        <v>0</v>
      </c>
      <c r="I39" s="58">
        <v>0</v>
      </c>
      <c r="J39" s="58">
        <v>0</v>
      </c>
      <c r="K39" s="58">
        <v>0</v>
      </c>
      <c r="L39" s="58">
        <v>6.3E-2</v>
      </c>
      <c r="M39" s="58">
        <v>6.3E-2</v>
      </c>
      <c r="N39" s="58">
        <v>0</v>
      </c>
      <c r="O39" s="58">
        <v>0</v>
      </c>
      <c r="P39" s="58">
        <f t="shared" si="4"/>
        <v>0.1280744724828379</v>
      </c>
      <c r="Q39" s="58">
        <f t="shared" si="2"/>
        <v>0.1280744724828379</v>
      </c>
      <c r="S39" s="7"/>
      <c r="T39" s="7"/>
      <c r="U39" s="7">
        <v>0.254</v>
      </c>
    </row>
    <row r="40" spans="1:21" ht="53.25" customHeight="1">
      <c r="A40" s="24" t="s">
        <v>245</v>
      </c>
      <c r="B40" s="5" t="s">
        <v>44</v>
      </c>
      <c r="C40" s="38"/>
      <c r="D40" s="7">
        <v>0.25</v>
      </c>
      <c r="E40" s="7">
        <v>2014</v>
      </c>
      <c r="F40" s="7">
        <v>2014</v>
      </c>
      <c r="G40" s="58">
        <f t="shared" si="1"/>
        <v>0.19110324831100617</v>
      </c>
      <c r="H40" s="58">
        <v>0</v>
      </c>
      <c r="I40" s="58">
        <v>0</v>
      </c>
      <c r="J40" s="58">
        <v>0</v>
      </c>
      <c r="K40" s="58">
        <v>0</v>
      </c>
      <c r="L40" s="58">
        <v>0.25</v>
      </c>
      <c r="M40" s="58">
        <v>0.25</v>
      </c>
      <c r="N40" s="58">
        <v>0</v>
      </c>
      <c r="O40" s="58">
        <v>0</v>
      </c>
      <c r="P40" s="58">
        <f t="shared" si="4"/>
        <v>0.19110324831100617</v>
      </c>
      <c r="Q40" s="58">
        <f t="shared" si="2"/>
        <v>0.19110324831100617</v>
      </c>
      <c r="S40" s="7"/>
      <c r="T40" s="7"/>
      <c r="U40" s="7">
        <v>0.379</v>
      </c>
    </row>
    <row r="41" spans="1:21" ht="41.25" customHeight="1">
      <c r="A41" s="24" t="s">
        <v>246</v>
      </c>
      <c r="B41" s="3" t="s">
        <v>45</v>
      </c>
      <c r="C41" s="38"/>
      <c r="D41" s="24"/>
      <c r="E41" s="7">
        <v>2012</v>
      </c>
      <c r="F41" s="7">
        <v>2012</v>
      </c>
      <c r="G41" s="58">
        <f t="shared" si="1"/>
        <v>2.2770000000000001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2.2770000000000001</v>
      </c>
      <c r="O41" s="58">
        <v>0</v>
      </c>
      <c r="P41" s="58">
        <v>0</v>
      </c>
      <c r="Q41" s="58">
        <f t="shared" si="2"/>
        <v>2.2770000000000001</v>
      </c>
      <c r="S41" s="7">
        <v>2.2770000000000001</v>
      </c>
      <c r="T41" s="7"/>
      <c r="U41" s="7"/>
    </row>
    <row r="42" spans="1:21" ht="95.25" customHeight="1">
      <c r="A42" s="24" t="s">
        <v>247</v>
      </c>
      <c r="B42" s="3" t="s">
        <v>46</v>
      </c>
      <c r="C42" s="38"/>
      <c r="D42" s="24"/>
      <c r="E42" s="7">
        <v>2012</v>
      </c>
      <c r="F42" s="7">
        <v>2012</v>
      </c>
      <c r="G42" s="58">
        <f t="shared" si="1"/>
        <v>1.79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1.79</v>
      </c>
      <c r="O42" s="58">
        <v>0</v>
      </c>
      <c r="P42" s="58">
        <v>0</v>
      </c>
      <c r="Q42" s="58">
        <f t="shared" si="2"/>
        <v>1.79</v>
      </c>
      <c r="S42" s="7">
        <v>1.79</v>
      </c>
      <c r="T42" s="7"/>
      <c r="U42" s="7"/>
    </row>
    <row r="43" spans="1:21" ht="56.25" customHeight="1">
      <c r="A43" s="24" t="s">
        <v>248</v>
      </c>
      <c r="B43" s="3" t="s">
        <v>92</v>
      </c>
      <c r="C43" s="38" t="s">
        <v>51</v>
      </c>
      <c r="D43" s="24"/>
      <c r="E43" s="7">
        <v>2012</v>
      </c>
      <c r="F43" s="7">
        <v>2013</v>
      </c>
      <c r="G43" s="58">
        <f t="shared" si="1"/>
        <v>0.55700000000000005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0.55700000000000005</v>
      </c>
      <c r="O43" s="58">
        <v>0</v>
      </c>
      <c r="P43" s="58">
        <v>0</v>
      </c>
      <c r="Q43" s="58">
        <f t="shared" si="2"/>
        <v>0.55700000000000005</v>
      </c>
      <c r="S43" s="7">
        <v>0.55700000000000005</v>
      </c>
      <c r="T43" s="7"/>
      <c r="U43" s="7"/>
    </row>
    <row r="44" spans="1:21" ht="63.75">
      <c r="A44" s="24" t="s">
        <v>249</v>
      </c>
      <c r="B44" s="3" t="s">
        <v>93</v>
      </c>
      <c r="C44" s="38" t="s">
        <v>48</v>
      </c>
      <c r="D44" s="7"/>
      <c r="E44" s="7">
        <v>2013</v>
      </c>
      <c r="F44" s="7">
        <v>2013</v>
      </c>
      <c r="G44" s="58">
        <f t="shared" si="1"/>
        <v>1.7280289230144585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f>T44*$V$11/$T$11</f>
        <v>1.7280289230144585</v>
      </c>
      <c r="P44" s="58">
        <v>0</v>
      </c>
      <c r="Q44" s="58">
        <f t="shared" si="2"/>
        <v>1.7280289230144585</v>
      </c>
      <c r="S44" s="7"/>
      <c r="T44" s="7">
        <v>4.0999999999999996</v>
      </c>
      <c r="U44" s="7"/>
    </row>
    <row r="45" spans="1:21" ht="89.25">
      <c r="A45" s="24" t="s">
        <v>250</v>
      </c>
      <c r="B45" s="3" t="s">
        <v>47</v>
      </c>
      <c r="C45" s="38" t="s">
        <v>48</v>
      </c>
      <c r="D45" s="7" t="s">
        <v>49</v>
      </c>
      <c r="E45" s="7">
        <v>2013</v>
      </c>
      <c r="F45" s="7">
        <v>2013</v>
      </c>
      <c r="G45" s="58">
        <f t="shared" si="1"/>
        <v>5.2742814494153496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f>T45*$V$11/$T$11</f>
        <v>5.2742814494153496</v>
      </c>
      <c r="P45" s="58">
        <v>0</v>
      </c>
      <c r="Q45" s="58">
        <f t="shared" si="2"/>
        <v>5.2742814494153496</v>
      </c>
      <c r="S45" s="7"/>
      <c r="T45" s="7">
        <v>12.513999999999999</v>
      </c>
      <c r="U45" s="7"/>
    </row>
    <row r="46" spans="1:21" ht="38.25">
      <c r="A46" s="24" t="s">
        <v>251</v>
      </c>
      <c r="B46" s="3" t="s">
        <v>50</v>
      </c>
      <c r="C46" s="38" t="s">
        <v>51</v>
      </c>
      <c r="D46" s="24" t="s">
        <v>52</v>
      </c>
      <c r="E46" s="7">
        <v>2012</v>
      </c>
      <c r="F46" s="7">
        <v>2012</v>
      </c>
      <c r="G46" s="58">
        <f t="shared" si="1"/>
        <v>0.317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0.317</v>
      </c>
      <c r="O46" s="58">
        <v>0</v>
      </c>
      <c r="P46" s="58">
        <v>0</v>
      </c>
      <c r="Q46" s="58">
        <f t="shared" si="2"/>
        <v>0.317</v>
      </c>
      <c r="S46" s="7">
        <v>0.317</v>
      </c>
      <c r="T46" s="7"/>
      <c r="U46" s="7"/>
    </row>
    <row r="47" spans="1:21" ht="38.25">
      <c r="A47" s="24" t="s">
        <v>252</v>
      </c>
      <c r="B47" s="5" t="s">
        <v>53</v>
      </c>
      <c r="C47" s="38" t="s">
        <v>48</v>
      </c>
      <c r="D47" s="24">
        <v>4.25</v>
      </c>
      <c r="E47" s="7">
        <v>2013</v>
      </c>
      <c r="F47" s="7">
        <v>2013</v>
      </c>
      <c r="G47" s="58">
        <f t="shared" si="1"/>
        <v>3.6073657444099401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f>T47*$V$11/$T$11</f>
        <v>3.6073657444099401</v>
      </c>
      <c r="P47" s="58">
        <v>0</v>
      </c>
      <c r="Q47" s="58">
        <f t="shared" si="2"/>
        <v>3.6073657444099401</v>
      </c>
      <c r="S47" s="7"/>
      <c r="T47" s="7">
        <v>8.5590000000000011</v>
      </c>
      <c r="U47" s="7"/>
    </row>
    <row r="48" spans="1:21" ht="51">
      <c r="A48" s="24" t="s">
        <v>253</v>
      </c>
      <c r="B48" s="3" t="s">
        <v>54</v>
      </c>
      <c r="C48" s="38" t="s">
        <v>51</v>
      </c>
      <c r="D48" s="24" t="s">
        <v>14</v>
      </c>
      <c r="E48" s="7">
        <v>2012</v>
      </c>
      <c r="F48" s="7">
        <v>2012</v>
      </c>
      <c r="G48" s="58">
        <f t="shared" si="1"/>
        <v>1.696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1.696</v>
      </c>
      <c r="O48" s="58">
        <v>0</v>
      </c>
      <c r="P48" s="58">
        <v>0</v>
      </c>
      <c r="Q48" s="58">
        <f t="shared" si="2"/>
        <v>1.696</v>
      </c>
      <c r="S48" s="7">
        <v>1.696</v>
      </c>
      <c r="T48" s="7"/>
      <c r="U48" s="7"/>
    </row>
    <row r="49" spans="1:21" ht="63.75">
      <c r="A49" s="24" t="s">
        <v>254</v>
      </c>
      <c r="B49" s="5" t="s">
        <v>55</v>
      </c>
      <c r="C49" s="38" t="s">
        <v>48</v>
      </c>
      <c r="D49" s="7">
        <v>20.2</v>
      </c>
      <c r="E49" s="7">
        <v>2013</v>
      </c>
      <c r="F49" s="7">
        <v>2013</v>
      </c>
      <c r="G49" s="58">
        <f t="shared" si="1"/>
        <v>12.169116852243041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f>T49*$V$11/$T$11</f>
        <v>12.169116852243041</v>
      </c>
      <c r="P49" s="58">
        <v>0</v>
      </c>
      <c r="Q49" s="58">
        <f t="shared" si="2"/>
        <v>12.169116852243041</v>
      </c>
      <c r="S49" s="7"/>
      <c r="T49" s="7">
        <v>28.873000000000001</v>
      </c>
      <c r="U49" s="7"/>
    </row>
    <row r="50" spans="1:21" ht="58.5" customHeight="1">
      <c r="A50" s="24" t="s">
        <v>255</v>
      </c>
      <c r="B50" s="3" t="s">
        <v>201</v>
      </c>
      <c r="C50" s="38" t="s">
        <v>51</v>
      </c>
      <c r="D50" s="24">
        <v>12.6</v>
      </c>
      <c r="E50" s="7">
        <v>2012</v>
      </c>
      <c r="F50" s="7">
        <v>2012</v>
      </c>
      <c r="G50" s="58">
        <f t="shared" si="1"/>
        <v>1.798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1.798</v>
      </c>
      <c r="O50" s="58">
        <v>0</v>
      </c>
      <c r="P50" s="58">
        <v>0</v>
      </c>
      <c r="Q50" s="58">
        <f t="shared" si="2"/>
        <v>1.798</v>
      </c>
      <c r="S50" s="7">
        <v>1.798</v>
      </c>
      <c r="T50" s="7"/>
      <c r="U50" s="7"/>
    </row>
    <row r="51" spans="1:21" ht="161.25" customHeight="1">
      <c r="A51" s="24" t="s">
        <v>256</v>
      </c>
      <c r="B51" s="6" t="s">
        <v>56</v>
      </c>
      <c r="C51" s="38" t="s">
        <v>48</v>
      </c>
      <c r="D51" s="24">
        <v>12.6</v>
      </c>
      <c r="E51" s="7">
        <v>2013</v>
      </c>
      <c r="F51" s="7">
        <v>2014</v>
      </c>
      <c r="G51" s="58">
        <f t="shared" si="1"/>
        <v>37.158320237405363</v>
      </c>
      <c r="H51" s="58">
        <v>19.295999999999999</v>
      </c>
      <c r="I51" s="58">
        <v>19.295999999999999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f>T51*$V$11/$T$11</f>
        <v>8.1326941703626812</v>
      </c>
      <c r="P51" s="58">
        <f>U51*$W$11/$U$11</f>
        <v>9.7296260670426786</v>
      </c>
      <c r="Q51" s="58">
        <f t="shared" si="2"/>
        <v>17.86232023740536</v>
      </c>
      <c r="S51" s="7"/>
      <c r="T51" s="7">
        <v>19.295999999999999</v>
      </c>
      <c r="U51" s="7">
        <v>19.295999999999999</v>
      </c>
    </row>
    <row r="52" spans="1:21" ht="38.25">
      <c r="A52" s="24" t="s">
        <v>257</v>
      </c>
      <c r="B52" s="5" t="s">
        <v>58</v>
      </c>
      <c r="C52" s="38" t="s">
        <v>51</v>
      </c>
      <c r="D52" s="7">
        <v>1.1200000000000001</v>
      </c>
      <c r="E52" s="7">
        <v>2013</v>
      </c>
      <c r="F52" s="7">
        <v>2013</v>
      </c>
      <c r="G52" s="58">
        <f t="shared" si="1"/>
        <v>0.12517672930129128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f>T52*$V$11/$T$11</f>
        <v>0.12517672930129128</v>
      </c>
      <c r="P52" s="58">
        <v>0</v>
      </c>
      <c r="Q52" s="58">
        <f t="shared" si="2"/>
        <v>0.12517672930129128</v>
      </c>
      <c r="S52" s="7"/>
      <c r="T52" s="7">
        <v>0.29699999999999999</v>
      </c>
      <c r="U52" s="7"/>
    </row>
    <row r="53" spans="1:21" ht="38.25">
      <c r="A53" s="24" t="s">
        <v>258</v>
      </c>
      <c r="B53" s="5" t="s">
        <v>59</v>
      </c>
      <c r="C53" s="38" t="s">
        <v>48</v>
      </c>
      <c r="D53" s="7">
        <v>1.1200000000000001</v>
      </c>
      <c r="E53" s="7">
        <v>2014</v>
      </c>
      <c r="F53" s="7">
        <v>2014</v>
      </c>
      <c r="G53" s="58">
        <f t="shared" si="1"/>
        <v>2.7858718916050376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f>U53*$W$11/$U$11</f>
        <v>2.7858718916050376</v>
      </c>
      <c r="Q53" s="58">
        <f t="shared" si="2"/>
        <v>2.7858718916050376</v>
      </c>
      <c r="S53" s="7"/>
      <c r="T53" s="7"/>
      <c r="U53" s="7">
        <v>5.5250000000000004</v>
      </c>
    </row>
    <row r="54" spans="1:21" ht="76.5" customHeight="1">
      <c r="A54" s="24" t="s">
        <v>259</v>
      </c>
      <c r="B54" s="5" t="s">
        <v>60</v>
      </c>
      <c r="C54" s="38" t="s">
        <v>51</v>
      </c>
      <c r="D54" s="7">
        <v>1.63</v>
      </c>
      <c r="E54" s="7">
        <v>2013</v>
      </c>
      <c r="F54" s="7">
        <v>2013</v>
      </c>
      <c r="G54" s="58">
        <f t="shared" si="1"/>
        <v>0.8277680011708286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f>T54*$V$11/$T$11</f>
        <v>0.8277680011708286</v>
      </c>
      <c r="P54" s="58">
        <v>0</v>
      </c>
      <c r="Q54" s="58">
        <f t="shared" si="2"/>
        <v>0.8277680011708286</v>
      </c>
      <c r="S54" s="7"/>
      <c r="T54" s="7">
        <v>1.964</v>
      </c>
      <c r="U54" s="7"/>
    </row>
    <row r="55" spans="1:21" ht="67.5" customHeight="1">
      <c r="A55" s="24" t="s">
        <v>260</v>
      </c>
      <c r="B55" s="5" t="s">
        <v>61</v>
      </c>
      <c r="C55" s="38" t="s">
        <v>48</v>
      </c>
      <c r="D55" s="7">
        <v>1.63</v>
      </c>
      <c r="E55" s="7">
        <v>2014</v>
      </c>
      <c r="F55" s="7">
        <v>2014</v>
      </c>
      <c r="G55" s="58">
        <f t="shared" si="1"/>
        <v>14.473423850973935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f>U55*$W$11/$U$11</f>
        <v>14.473423850973935</v>
      </c>
      <c r="Q55" s="58">
        <f t="shared" si="2"/>
        <v>14.473423850973935</v>
      </c>
      <c r="S55" s="7"/>
      <c r="T55" s="7"/>
      <c r="U55" s="7">
        <v>28.704000000000001</v>
      </c>
    </row>
    <row r="56" spans="1:21" ht="96.75" customHeight="1">
      <c r="A56" s="24" t="s">
        <v>261</v>
      </c>
      <c r="B56" s="5" t="s">
        <v>62</v>
      </c>
      <c r="C56" s="38" t="s">
        <v>51</v>
      </c>
      <c r="D56" s="7">
        <v>20.2</v>
      </c>
      <c r="E56" s="7">
        <v>2013</v>
      </c>
      <c r="F56" s="7">
        <v>2013</v>
      </c>
      <c r="G56" s="58">
        <f t="shared" si="1"/>
        <v>1.1914970159419207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f>T56*$V$11/$T$11</f>
        <v>1.1914970159419207</v>
      </c>
      <c r="P56" s="58">
        <v>0</v>
      </c>
      <c r="Q56" s="58">
        <f t="shared" si="2"/>
        <v>1.1914970159419207</v>
      </c>
      <c r="S56" s="7"/>
      <c r="T56" s="7">
        <v>2.827</v>
      </c>
      <c r="U56" s="7"/>
    </row>
    <row r="57" spans="1:21" ht="102">
      <c r="A57" s="24" t="s">
        <v>262</v>
      </c>
      <c r="B57" s="5" t="s">
        <v>63</v>
      </c>
      <c r="C57" s="38" t="s">
        <v>48</v>
      </c>
      <c r="D57" s="7">
        <v>20.2</v>
      </c>
      <c r="E57" s="7">
        <v>2014</v>
      </c>
      <c r="F57" s="7">
        <v>2014</v>
      </c>
      <c r="G57" s="58">
        <f t="shared" si="1"/>
        <v>14.088696203318793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f>U57*$W$11/$U$11</f>
        <v>14.088696203318793</v>
      </c>
      <c r="Q57" s="58">
        <f t="shared" si="2"/>
        <v>14.088696203318793</v>
      </c>
      <c r="S57" s="7"/>
      <c r="T57" s="7"/>
      <c r="U57" s="7">
        <v>27.940999999999999</v>
      </c>
    </row>
    <row r="58" spans="1:21" ht="111" customHeight="1">
      <c r="A58" s="24" t="s">
        <v>263</v>
      </c>
      <c r="B58" s="5" t="s">
        <v>64</v>
      </c>
      <c r="C58" s="38" t="s">
        <v>51</v>
      </c>
      <c r="D58" s="7">
        <v>20.2</v>
      </c>
      <c r="E58" s="7">
        <v>2013</v>
      </c>
      <c r="F58" s="7">
        <v>2013</v>
      </c>
      <c r="G58" s="58">
        <f t="shared" si="1"/>
        <v>1.1603082012338548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f>T58*$V$11/$T$11</f>
        <v>1.1603082012338548</v>
      </c>
      <c r="P58" s="58">
        <v>0</v>
      </c>
      <c r="Q58" s="58">
        <f t="shared" si="2"/>
        <v>1.1603082012338548</v>
      </c>
      <c r="S58" s="7"/>
      <c r="T58" s="7">
        <v>2.7530000000000001</v>
      </c>
      <c r="U58" s="7"/>
    </row>
    <row r="59" spans="1:21" ht="124.5" customHeight="1">
      <c r="A59" s="24" t="s">
        <v>264</v>
      </c>
      <c r="B59" s="5" t="s">
        <v>65</v>
      </c>
      <c r="C59" s="38" t="s">
        <v>48</v>
      </c>
      <c r="D59" s="7">
        <v>20.2</v>
      </c>
      <c r="E59" s="7">
        <v>2014</v>
      </c>
      <c r="F59" s="7">
        <v>2014</v>
      </c>
      <c r="G59" s="58">
        <f t="shared" si="1"/>
        <v>11.190380975636307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f>U59*$W$11/$U$11</f>
        <v>11.190380975636307</v>
      </c>
      <c r="Q59" s="58">
        <f t="shared" si="2"/>
        <v>11.190380975636307</v>
      </c>
      <c r="S59" s="7"/>
      <c r="T59" s="7"/>
      <c r="U59" s="7">
        <v>22.193000000000001</v>
      </c>
    </row>
    <row r="60" spans="1:21" ht="127.5">
      <c r="A60" s="24" t="s">
        <v>265</v>
      </c>
      <c r="B60" s="5" t="s">
        <v>66</v>
      </c>
      <c r="C60" s="38" t="s">
        <v>51</v>
      </c>
      <c r="D60" s="7">
        <v>17.5</v>
      </c>
      <c r="E60" s="7">
        <v>2014</v>
      </c>
      <c r="F60" s="7">
        <v>2014</v>
      </c>
      <c r="G60" s="58">
        <f t="shared" si="1"/>
        <v>1.0498072901939706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f>U60*$W$11/$U$11</f>
        <v>1.0498072901939706</v>
      </c>
      <c r="Q60" s="58">
        <f t="shared" si="2"/>
        <v>1.0498072901939706</v>
      </c>
      <c r="S60" s="7"/>
      <c r="T60" s="7"/>
      <c r="U60" s="7">
        <v>2.0819999999999999</v>
      </c>
    </row>
    <row r="61" spans="1:21" ht="114.75">
      <c r="A61" s="24" t="s">
        <v>266</v>
      </c>
      <c r="B61" s="5" t="s">
        <v>67</v>
      </c>
      <c r="C61" s="38" t="s">
        <v>51</v>
      </c>
      <c r="D61" s="7">
        <v>20.2</v>
      </c>
      <c r="E61" s="7">
        <v>2014</v>
      </c>
      <c r="F61" s="7">
        <v>2014</v>
      </c>
      <c r="G61" s="58">
        <f t="shared" si="1"/>
        <v>2.1475164500173491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f>U61*$W$11/$U$11</f>
        <v>2.1475164500173491</v>
      </c>
      <c r="Q61" s="58">
        <f t="shared" si="2"/>
        <v>2.1475164500173491</v>
      </c>
      <c r="S61" s="7"/>
      <c r="T61" s="7"/>
      <c r="U61" s="7">
        <v>4.2590000000000003</v>
      </c>
    </row>
    <row r="62" spans="1:21" ht="108" customHeight="1">
      <c r="A62" s="24" t="s">
        <v>267</v>
      </c>
      <c r="B62" s="5" t="s">
        <v>68</v>
      </c>
      <c r="C62" s="38" t="s">
        <v>51</v>
      </c>
      <c r="D62" s="7">
        <v>20</v>
      </c>
      <c r="E62" s="7">
        <v>2014</v>
      </c>
      <c r="F62" s="7">
        <v>2014</v>
      </c>
      <c r="G62" s="58">
        <f t="shared" si="1"/>
        <v>2.0673438471639192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f>U62*$W$11/$U$11</f>
        <v>2.0673438471639192</v>
      </c>
      <c r="Q62" s="58">
        <f t="shared" si="2"/>
        <v>2.0673438471639192</v>
      </c>
      <c r="S62" s="7"/>
      <c r="T62" s="7"/>
      <c r="U62" s="7">
        <v>4.0999999999999996</v>
      </c>
    </row>
    <row r="63" spans="1:21">
      <c r="A63" s="84" t="s">
        <v>156</v>
      </c>
      <c r="B63" s="84"/>
      <c r="C63" s="38"/>
      <c r="D63" s="7"/>
      <c r="E63" s="7"/>
      <c r="F63" s="7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7"/>
      <c r="T63" s="7"/>
      <c r="U63" s="7"/>
    </row>
    <row r="64" spans="1:21" ht="102">
      <c r="A64" s="24" t="s">
        <v>326</v>
      </c>
      <c r="B64" s="6" t="s">
        <v>157</v>
      </c>
      <c r="C64" s="38" t="s">
        <v>51</v>
      </c>
      <c r="D64" s="24" t="s">
        <v>57</v>
      </c>
      <c r="E64" s="7">
        <v>2012</v>
      </c>
      <c r="F64" s="7">
        <v>2012</v>
      </c>
      <c r="G64" s="58">
        <f t="shared" si="1"/>
        <v>4.9489570000000001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4.9489570000000001</v>
      </c>
      <c r="O64" s="58">
        <v>0</v>
      </c>
      <c r="P64" s="58">
        <v>0</v>
      </c>
      <c r="Q64" s="58">
        <f>N64</f>
        <v>4.9489570000000001</v>
      </c>
      <c r="S64" s="43">
        <v>4.9489570000000001</v>
      </c>
      <c r="T64" s="7"/>
      <c r="U64" s="7"/>
    </row>
    <row r="65" spans="1:21" ht="63.75">
      <c r="A65" s="24" t="s">
        <v>327</v>
      </c>
      <c r="B65" s="6" t="s">
        <v>158</v>
      </c>
      <c r="C65" s="38" t="s">
        <v>51</v>
      </c>
      <c r="D65" s="24" t="s">
        <v>57</v>
      </c>
      <c r="E65" s="7">
        <v>2012</v>
      </c>
      <c r="F65" s="7">
        <v>2012</v>
      </c>
      <c r="G65" s="58">
        <f t="shared" si="1"/>
        <v>8.6037060000000007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8.6037060000000007</v>
      </c>
      <c r="O65" s="58">
        <v>0</v>
      </c>
      <c r="P65" s="58">
        <v>0</v>
      </c>
      <c r="Q65" s="58">
        <f>N65</f>
        <v>8.6037060000000007</v>
      </c>
      <c r="S65" s="43">
        <v>8.6037060000000007</v>
      </c>
      <c r="T65" s="7"/>
      <c r="U65" s="7"/>
    </row>
    <row r="66" spans="1:21" ht="63.75">
      <c r="A66" s="24" t="s">
        <v>328</v>
      </c>
      <c r="B66" s="6" t="s">
        <v>159</v>
      </c>
      <c r="C66" s="38" t="s">
        <v>48</v>
      </c>
      <c r="D66" s="24" t="s">
        <v>57</v>
      </c>
      <c r="E66" s="7">
        <v>2013</v>
      </c>
      <c r="F66" s="7">
        <v>2013</v>
      </c>
      <c r="G66" s="58">
        <f t="shared" si="1"/>
        <v>6.5846432529143994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f>T66*$V$11/$T$11</f>
        <v>6.5846432529143994</v>
      </c>
      <c r="P66" s="58">
        <v>0</v>
      </c>
      <c r="Q66" s="58">
        <f>O66</f>
        <v>6.5846432529143994</v>
      </c>
      <c r="S66" s="7"/>
      <c r="T66" s="44">
        <v>15.623023999999999</v>
      </c>
      <c r="U66" s="7"/>
    </row>
    <row r="67" spans="1:21" ht="16.5" customHeight="1">
      <c r="A67" s="24"/>
      <c r="B67" s="31" t="s">
        <v>155</v>
      </c>
      <c r="C67" s="38"/>
      <c r="D67" s="7"/>
      <c r="E67" s="7"/>
      <c r="F67" s="31"/>
      <c r="G67" s="59">
        <f t="shared" ref="G67:Q67" si="5">SUM(G14:G66)</f>
        <v>160.38534455408518</v>
      </c>
      <c r="H67" s="59">
        <f t="shared" si="5"/>
        <v>19.295999999999999</v>
      </c>
      <c r="I67" s="59">
        <f t="shared" si="5"/>
        <v>19.295999999999999</v>
      </c>
      <c r="J67" s="59">
        <f t="shared" si="5"/>
        <v>2.2030000000000003</v>
      </c>
      <c r="K67" s="59">
        <f t="shared" si="5"/>
        <v>15.360000000000001</v>
      </c>
      <c r="L67" s="59">
        <f t="shared" si="5"/>
        <v>13.083000000000002</v>
      </c>
      <c r="M67" s="59">
        <f t="shared" si="5"/>
        <v>30.645999999999997</v>
      </c>
      <c r="N67" s="59">
        <f t="shared" si="5"/>
        <v>23.708162999999999</v>
      </c>
      <c r="O67" s="59">
        <f t="shared" si="5"/>
        <v>49.666090185540973</v>
      </c>
      <c r="P67" s="59">
        <f t="shared" si="5"/>
        <v>67.715091368544222</v>
      </c>
      <c r="Q67" s="59">
        <f t="shared" si="5"/>
        <v>141.08934455408516</v>
      </c>
      <c r="S67" s="42">
        <f>SUM(S14:S66)</f>
        <v>23.708162999999999</v>
      </c>
      <c r="T67" s="42">
        <f>SUM(T14:T66)</f>
        <v>117.840024</v>
      </c>
      <c r="U67" s="42">
        <f>SUM(U14:U66)</f>
        <v>134.29399999999998</v>
      </c>
    </row>
    <row r="68" spans="1:21" ht="25.5">
      <c r="A68" s="1" t="s">
        <v>268</v>
      </c>
      <c r="B68" s="67" t="s">
        <v>74</v>
      </c>
      <c r="C68" s="38"/>
      <c r="D68" s="1"/>
      <c r="E68" s="7"/>
      <c r="F68" s="7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S68" s="7"/>
      <c r="T68" s="7"/>
      <c r="U68" s="7"/>
    </row>
    <row r="69" spans="1:21" ht="25.5">
      <c r="A69" s="1" t="s">
        <v>269</v>
      </c>
      <c r="B69" s="67" t="s">
        <v>76</v>
      </c>
      <c r="C69" s="38"/>
      <c r="D69" s="1"/>
      <c r="E69" s="7"/>
      <c r="F69" s="7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S69" s="7"/>
      <c r="T69" s="7"/>
      <c r="U69" s="7"/>
    </row>
    <row r="70" spans="1:21" ht="38.25">
      <c r="A70" s="24" t="s">
        <v>270</v>
      </c>
      <c r="B70" s="3" t="s">
        <v>77</v>
      </c>
      <c r="C70" s="38" t="s">
        <v>78</v>
      </c>
      <c r="D70" s="24" t="s">
        <v>49</v>
      </c>
      <c r="E70" s="7">
        <v>2012</v>
      </c>
      <c r="F70" s="7">
        <v>2013</v>
      </c>
      <c r="G70" s="58">
        <f t="shared" ref="G70:G90" si="6">N70+O70+P70+H70</f>
        <v>1.3214852846141039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0.248</v>
      </c>
      <c r="O70" s="58">
        <f>T70*$V$11/$T$11</f>
        <v>1.0734852846141039</v>
      </c>
      <c r="P70" s="58">
        <v>0</v>
      </c>
      <c r="Q70" s="58">
        <f>SUM(N70:P70)</f>
        <v>1.3214852846141039</v>
      </c>
      <c r="S70" s="7">
        <v>0.248</v>
      </c>
      <c r="T70" s="7">
        <v>2.5470000000000002</v>
      </c>
      <c r="U70" s="7"/>
    </row>
    <row r="71" spans="1:21" ht="38.25">
      <c r="A71" s="24" t="s">
        <v>271</v>
      </c>
      <c r="B71" s="3" t="s">
        <v>79</v>
      </c>
      <c r="C71" s="38" t="s">
        <v>78</v>
      </c>
      <c r="D71" s="7">
        <v>20</v>
      </c>
      <c r="E71" s="7">
        <v>2012</v>
      </c>
      <c r="F71" s="7">
        <v>2012</v>
      </c>
      <c r="G71" s="58">
        <f t="shared" si="6"/>
        <v>1.4259999999999999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1.4259999999999999</v>
      </c>
      <c r="O71" s="58">
        <v>0</v>
      </c>
      <c r="P71" s="58">
        <v>0</v>
      </c>
      <c r="Q71" s="58">
        <f>SUM(N71:P71)</f>
        <v>1.4259999999999999</v>
      </c>
      <c r="S71" s="7">
        <v>1.4259999999999999</v>
      </c>
      <c r="T71" s="7"/>
      <c r="U71" s="7"/>
    </row>
    <row r="72" spans="1:21" ht="25.5">
      <c r="A72" s="24" t="s">
        <v>272</v>
      </c>
      <c r="B72" s="3" t="s">
        <v>80</v>
      </c>
      <c r="C72" s="38" t="s">
        <v>78</v>
      </c>
      <c r="D72" s="24" t="s">
        <v>19</v>
      </c>
      <c r="E72" s="7">
        <v>2012</v>
      </c>
      <c r="F72" s="7">
        <v>2013</v>
      </c>
      <c r="G72" s="58">
        <f t="shared" si="6"/>
        <v>0.64830926347072848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0.124</v>
      </c>
      <c r="O72" s="58">
        <f t="shared" ref="O72:O83" si="7">T72*$V$11/$T$11</f>
        <v>0.52430926347072848</v>
      </c>
      <c r="P72" s="58">
        <v>0</v>
      </c>
      <c r="Q72" s="58">
        <f>SUM(N72:P72)</f>
        <v>0.64830926347072848</v>
      </c>
      <c r="S72" s="7">
        <v>0.124</v>
      </c>
      <c r="T72" s="7">
        <v>1.244</v>
      </c>
      <c r="U72" s="7"/>
    </row>
    <row r="73" spans="1:21" ht="25.5">
      <c r="A73" s="24" t="s">
        <v>273</v>
      </c>
      <c r="B73" s="3" t="s">
        <v>81</v>
      </c>
      <c r="C73" s="38" t="s">
        <v>78</v>
      </c>
      <c r="D73" s="24" t="s">
        <v>14</v>
      </c>
      <c r="E73" s="7">
        <v>2012</v>
      </c>
      <c r="F73" s="7">
        <v>2013</v>
      </c>
      <c r="G73" s="58">
        <f t="shared" si="6"/>
        <v>0.74217394789575342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0.14199999999999999</v>
      </c>
      <c r="O73" s="58">
        <f t="shared" si="7"/>
        <v>0.6001739478957534</v>
      </c>
      <c r="P73" s="58">
        <v>0</v>
      </c>
      <c r="Q73" s="58">
        <f t="shared" ref="Q73:Q90" si="8">SUM(N73:P73)</f>
        <v>0.74217394789575342</v>
      </c>
      <c r="S73" s="7">
        <v>0.14199999999999999</v>
      </c>
      <c r="T73" s="7">
        <v>1.4239999999999999</v>
      </c>
      <c r="U73" s="7"/>
    </row>
    <row r="74" spans="1:21" ht="25.5">
      <c r="A74" s="24" t="s">
        <v>274</v>
      </c>
      <c r="B74" s="3" t="s">
        <v>82</v>
      </c>
      <c r="C74" s="38" t="s">
        <v>78</v>
      </c>
      <c r="D74" s="7">
        <v>20.2</v>
      </c>
      <c r="E74" s="7">
        <v>2012</v>
      </c>
      <c r="F74" s="7">
        <v>2013</v>
      </c>
      <c r="G74" s="58">
        <f t="shared" si="6"/>
        <v>0.75217394789575343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0.152</v>
      </c>
      <c r="O74" s="58">
        <f t="shared" si="7"/>
        <v>0.6001739478957534</v>
      </c>
      <c r="P74" s="58">
        <v>0</v>
      </c>
      <c r="Q74" s="58">
        <f t="shared" si="8"/>
        <v>0.75217394789575343</v>
      </c>
      <c r="S74" s="7">
        <v>0.152</v>
      </c>
      <c r="T74" s="7">
        <v>1.4239999999999999</v>
      </c>
      <c r="U74" s="7"/>
    </row>
    <row r="75" spans="1:21" ht="25.5">
      <c r="A75" s="24" t="s">
        <v>275</v>
      </c>
      <c r="B75" s="3" t="s">
        <v>83</v>
      </c>
      <c r="C75" s="38" t="s">
        <v>78</v>
      </c>
      <c r="D75" s="24">
        <v>20</v>
      </c>
      <c r="E75" s="7">
        <v>2012</v>
      </c>
      <c r="F75" s="7">
        <v>2013</v>
      </c>
      <c r="G75" s="58">
        <f t="shared" si="6"/>
        <v>0.94036448177248344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0.14799999999999999</v>
      </c>
      <c r="O75" s="58">
        <f t="shared" si="7"/>
        <v>0.79236448177248342</v>
      </c>
      <c r="P75" s="58">
        <v>0</v>
      </c>
      <c r="Q75" s="58">
        <f t="shared" si="8"/>
        <v>0.94036448177248344</v>
      </c>
      <c r="S75" s="7">
        <v>0.14799999999999999</v>
      </c>
      <c r="T75" s="7">
        <v>1.88</v>
      </c>
      <c r="U75" s="7"/>
    </row>
    <row r="76" spans="1:21" ht="25.5">
      <c r="A76" s="24" t="s">
        <v>276</v>
      </c>
      <c r="B76" s="3" t="s">
        <v>84</v>
      </c>
      <c r="C76" s="38" t="s">
        <v>78</v>
      </c>
      <c r="D76" s="24">
        <v>20.2</v>
      </c>
      <c r="E76" s="7">
        <v>2012</v>
      </c>
      <c r="F76" s="7">
        <v>2013</v>
      </c>
      <c r="G76" s="58">
        <f t="shared" si="6"/>
        <v>0.76617394789575344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0.16600000000000001</v>
      </c>
      <c r="O76" s="58">
        <f t="shared" si="7"/>
        <v>0.6001739478957534</v>
      </c>
      <c r="P76" s="58">
        <v>0</v>
      </c>
      <c r="Q76" s="58">
        <f t="shared" si="8"/>
        <v>0.76617394789575344</v>
      </c>
      <c r="S76" s="7">
        <v>0.16600000000000001</v>
      </c>
      <c r="T76" s="7">
        <v>1.4239999999999999</v>
      </c>
      <c r="U76" s="7"/>
    </row>
    <row r="77" spans="1:21" ht="25.5">
      <c r="A77" s="24" t="s">
        <v>277</v>
      </c>
      <c r="B77" s="3" t="s">
        <v>85</v>
      </c>
      <c r="C77" s="38" t="s">
        <v>78</v>
      </c>
      <c r="D77" s="24" t="s">
        <v>86</v>
      </c>
      <c r="E77" s="7">
        <v>2012</v>
      </c>
      <c r="F77" s="7">
        <v>2013</v>
      </c>
      <c r="G77" s="58">
        <f t="shared" si="6"/>
        <v>0.71336483585144128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0.13300000000000001</v>
      </c>
      <c r="O77" s="58">
        <f t="shared" si="7"/>
        <v>0.58036483585144127</v>
      </c>
      <c r="P77" s="58">
        <v>0</v>
      </c>
      <c r="Q77" s="58">
        <f t="shared" si="8"/>
        <v>0.71336483585144128</v>
      </c>
      <c r="S77" s="7">
        <v>0.13300000000000001</v>
      </c>
      <c r="T77" s="7">
        <v>1.377</v>
      </c>
      <c r="U77" s="7"/>
    </row>
    <row r="78" spans="1:21" ht="25.5">
      <c r="A78" s="24" t="s">
        <v>278</v>
      </c>
      <c r="B78" s="3" t="s">
        <v>87</v>
      </c>
      <c r="C78" s="38" t="s">
        <v>78</v>
      </c>
      <c r="D78" s="24" t="s">
        <v>25</v>
      </c>
      <c r="E78" s="7">
        <v>2012</v>
      </c>
      <c r="F78" s="7">
        <v>2013</v>
      </c>
      <c r="G78" s="58">
        <f t="shared" si="6"/>
        <v>0.53818810655015015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8.3000000000000004E-2</v>
      </c>
      <c r="O78" s="58">
        <f t="shared" si="7"/>
        <v>0.45518810655015013</v>
      </c>
      <c r="P78" s="58">
        <v>0</v>
      </c>
      <c r="Q78" s="58">
        <f t="shared" si="8"/>
        <v>0.53818810655015015</v>
      </c>
      <c r="S78" s="7">
        <v>8.3000000000000004E-2</v>
      </c>
      <c r="T78" s="7">
        <v>1.08</v>
      </c>
      <c r="U78" s="7"/>
    </row>
    <row r="79" spans="1:21" ht="25.5">
      <c r="A79" s="24" t="s">
        <v>279</v>
      </c>
      <c r="B79" s="3" t="s">
        <v>88</v>
      </c>
      <c r="C79" s="38" t="s">
        <v>78</v>
      </c>
      <c r="D79" s="7">
        <v>17.5</v>
      </c>
      <c r="E79" s="7">
        <v>2012</v>
      </c>
      <c r="F79" s="7">
        <v>2013</v>
      </c>
      <c r="G79" s="58">
        <f t="shared" si="6"/>
        <v>0.35414461957621168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4.9000000000000002E-2</v>
      </c>
      <c r="O79" s="58">
        <f t="shared" si="7"/>
        <v>0.3051446195762117</v>
      </c>
      <c r="P79" s="58">
        <v>0</v>
      </c>
      <c r="Q79" s="58">
        <f t="shared" si="8"/>
        <v>0.35414461957621168</v>
      </c>
      <c r="S79" s="7">
        <v>4.9000000000000002E-2</v>
      </c>
      <c r="T79" s="7">
        <v>0.72399999999999998</v>
      </c>
      <c r="U79" s="7"/>
    </row>
    <row r="80" spans="1:21" ht="25.5">
      <c r="A80" s="24" t="s">
        <v>280</v>
      </c>
      <c r="B80" s="3" t="s">
        <v>151</v>
      </c>
      <c r="C80" s="38" t="s">
        <v>78</v>
      </c>
      <c r="D80" s="7">
        <v>31</v>
      </c>
      <c r="E80" s="7">
        <v>2013</v>
      </c>
      <c r="F80" s="7">
        <v>2013</v>
      </c>
      <c r="G80" s="58">
        <f t="shared" si="6"/>
        <v>1.0368173538086751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f t="shared" si="7"/>
        <v>1.0368173538086751</v>
      </c>
      <c r="P80" s="58">
        <v>0</v>
      </c>
      <c r="Q80" s="58">
        <f t="shared" si="8"/>
        <v>1.0368173538086751</v>
      </c>
      <c r="S80" s="7"/>
      <c r="T80" s="7">
        <v>2.46</v>
      </c>
      <c r="U80" s="7"/>
    </row>
    <row r="81" spans="1:21" ht="38.25">
      <c r="A81" s="24" t="s">
        <v>281</v>
      </c>
      <c r="B81" s="3" t="s">
        <v>152</v>
      </c>
      <c r="C81" s="38" t="s">
        <v>78</v>
      </c>
      <c r="D81" s="7">
        <v>20.2</v>
      </c>
      <c r="E81" s="7">
        <v>2013</v>
      </c>
      <c r="F81" s="7">
        <v>2013</v>
      </c>
      <c r="G81" s="58">
        <f t="shared" si="6"/>
        <v>1.7136989270675096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f t="shared" si="7"/>
        <v>1.7136989270675096</v>
      </c>
      <c r="P81" s="58">
        <v>0</v>
      </c>
      <c r="Q81" s="58">
        <f t="shared" si="8"/>
        <v>1.7136989270675096</v>
      </c>
      <c r="S81" s="7"/>
      <c r="T81" s="7">
        <v>4.0659999999999998</v>
      </c>
      <c r="U81" s="7"/>
    </row>
    <row r="82" spans="1:21" ht="38.25">
      <c r="A82" s="24" t="s">
        <v>282</v>
      </c>
      <c r="B82" s="3" t="s">
        <v>153</v>
      </c>
      <c r="C82" s="38" t="s">
        <v>78</v>
      </c>
      <c r="D82" s="7">
        <v>32.200000000000003</v>
      </c>
      <c r="E82" s="7">
        <v>2013</v>
      </c>
      <c r="F82" s="7">
        <v>2013</v>
      </c>
      <c r="G82" s="58">
        <f t="shared" si="6"/>
        <v>1.1109961563575885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f t="shared" si="7"/>
        <v>1.1109961563575885</v>
      </c>
      <c r="P82" s="58">
        <v>0</v>
      </c>
      <c r="Q82" s="58">
        <f t="shared" si="8"/>
        <v>1.1109961563575885</v>
      </c>
      <c r="S82" s="7"/>
      <c r="T82" s="7">
        <v>2.6360000000000001</v>
      </c>
      <c r="U82" s="7"/>
    </row>
    <row r="83" spans="1:21" ht="38.25">
      <c r="A83" s="24" t="s">
        <v>283</v>
      </c>
      <c r="B83" s="3" t="s">
        <v>154</v>
      </c>
      <c r="C83" s="38" t="s">
        <v>78</v>
      </c>
      <c r="D83" s="7">
        <v>20.2</v>
      </c>
      <c r="E83" s="7">
        <v>2013</v>
      </c>
      <c r="F83" s="7">
        <v>2013</v>
      </c>
      <c r="G83" s="58">
        <f t="shared" si="6"/>
        <v>1.6715518801647178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f t="shared" si="7"/>
        <v>1.6715518801647178</v>
      </c>
      <c r="P83" s="58">
        <v>0</v>
      </c>
      <c r="Q83" s="58">
        <f t="shared" si="8"/>
        <v>1.6715518801647178</v>
      </c>
      <c r="S83" s="7"/>
      <c r="T83" s="7">
        <v>3.9660000000000002</v>
      </c>
      <c r="U83" s="7"/>
    </row>
    <row r="84" spans="1:21" ht="25.5">
      <c r="A84" s="24" t="s">
        <v>284</v>
      </c>
      <c r="B84" s="3" t="s">
        <v>89</v>
      </c>
      <c r="C84" s="7" t="s">
        <v>51</v>
      </c>
      <c r="D84" s="24"/>
      <c r="E84" s="7">
        <v>2012</v>
      </c>
      <c r="F84" s="7">
        <v>2012</v>
      </c>
      <c r="G84" s="58">
        <f t="shared" si="6"/>
        <v>0.67600000000000005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0.67600000000000005</v>
      </c>
      <c r="O84" s="58">
        <v>0</v>
      </c>
      <c r="P84" s="58">
        <v>0</v>
      </c>
      <c r="Q84" s="58">
        <f t="shared" si="8"/>
        <v>0.67600000000000005</v>
      </c>
      <c r="S84" s="7">
        <v>0.67600000000000005</v>
      </c>
      <c r="T84" s="7"/>
      <c r="U84" s="7"/>
    </row>
    <row r="85" spans="1:21" ht="25.5">
      <c r="A85" s="24" t="s">
        <v>285</v>
      </c>
      <c r="B85" s="3" t="s">
        <v>90</v>
      </c>
      <c r="C85" s="7" t="s">
        <v>48</v>
      </c>
      <c r="D85" s="24"/>
      <c r="E85" s="7">
        <v>2012</v>
      </c>
      <c r="F85" s="7">
        <v>2012</v>
      </c>
      <c r="G85" s="58">
        <f t="shared" si="6"/>
        <v>2.4409999999999998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2.4409999999999998</v>
      </c>
      <c r="O85" s="58">
        <v>0</v>
      </c>
      <c r="P85" s="58">
        <v>0</v>
      </c>
      <c r="Q85" s="58">
        <f t="shared" si="8"/>
        <v>2.4409999999999998</v>
      </c>
      <c r="S85" s="7">
        <v>2.4409999999999998</v>
      </c>
      <c r="T85" s="7"/>
      <c r="U85" s="7"/>
    </row>
    <row r="86" spans="1:21" ht="25.5">
      <c r="A86" s="24" t="s">
        <v>286</v>
      </c>
      <c r="B86" s="3" t="s">
        <v>94</v>
      </c>
      <c r="C86" s="38" t="s">
        <v>51</v>
      </c>
      <c r="D86" s="7"/>
      <c r="E86" s="7">
        <v>2013</v>
      </c>
      <c r="F86" s="7">
        <v>2013</v>
      </c>
      <c r="G86" s="58">
        <f t="shared" si="6"/>
        <v>0.25077492907161048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f>T86*$V$11/$T$11</f>
        <v>0.25077492907161048</v>
      </c>
      <c r="P86" s="58">
        <v>0</v>
      </c>
      <c r="Q86" s="58">
        <f t="shared" si="8"/>
        <v>0.25077492907161048</v>
      </c>
      <c r="S86" s="7"/>
      <c r="T86" s="7">
        <v>0.59499999999999997</v>
      </c>
      <c r="U86" s="7"/>
    </row>
    <row r="87" spans="1:21" ht="25.5">
      <c r="A87" s="24" t="s">
        <v>287</v>
      </c>
      <c r="B87" s="3" t="s">
        <v>95</v>
      </c>
      <c r="C87" s="38" t="s">
        <v>48</v>
      </c>
      <c r="D87" s="7"/>
      <c r="E87" s="7">
        <v>2013</v>
      </c>
      <c r="F87" s="7">
        <v>2013</v>
      </c>
      <c r="G87" s="58">
        <f t="shared" si="6"/>
        <v>0.69121156920578342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f>T87*$V$11/$T$11</f>
        <v>0.69121156920578342</v>
      </c>
      <c r="P87" s="58">
        <v>0</v>
      </c>
      <c r="Q87" s="58">
        <f t="shared" si="8"/>
        <v>0.69121156920578342</v>
      </c>
      <c r="S87" s="7"/>
      <c r="T87" s="7">
        <v>1.64</v>
      </c>
      <c r="U87" s="7"/>
    </row>
    <row r="88" spans="1:21" ht="25.5">
      <c r="A88" s="24" t="s">
        <v>288</v>
      </c>
      <c r="B88" s="5" t="s">
        <v>96</v>
      </c>
      <c r="C88" s="38" t="s">
        <v>51</v>
      </c>
      <c r="D88" s="7"/>
      <c r="E88" s="7">
        <v>2014</v>
      </c>
      <c r="F88" s="7">
        <v>2014</v>
      </c>
      <c r="G88" s="58">
        <f t="shared" si="6"/>
        <v>0.21530629822902278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f>U88*$W$11/$U$11</f>
        <v>0.21530629822902278</v>
      </c>
      <c r="Q88" s="58">
        <f t="shared" si="8"/>
        <v>0.21530629822902278</v>
      </c>
      <c r="S88" s="40"/>
      <c r="T88" s="7"/>
      <c r="U88" s="40">
        <v>0.42699999999999999</v>
      </c>
    </row>
    <row r="89" spans="1:21" ht="25.5">
      <c r="A89" s="24" t="s">
        <v>289</v>
      </c>
      <c r="B89" s="5" t="s">
        <v>97</v>
      </c>
      <c r="C89" s="38" t="s">
        <v>48</v>
      </c>
      <c r="D89" s="7"/>
      <c r="E89" s="7">
        <v>2014</v>
      </c>
      <c r="F89" s="7">
        <v>2014</v>
      </c>
      <c r="G89" s="58">
        <f t="shared" si="6"/>
        <v>0.41851107149903727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f>U89*$W$11/$U$11</f>
        <v>0.41851107149903727</v>
      </c>
      <c r="Q89" s="58">
        <f t="shared" si="8"/>
        <v>0.41851107149903727</v>
      </c>
      <c r="S89" s="40"/>
      <c r="T89" s="7"/>
      <c r="U89" s="40">
        <v>0.83</v>
      </c>
    </row>
    <row r="90" spans="1:21" ht="25.5">
      <c r="A90" s="24" t="s">
        <v>290</v>
      </c>
      <c r="B90" s="3" t="s">
        <v>91</v>
      </c>
      <c r="C90" s="38" t="s">
        <v>48</v>
      </c>
      <c r="D90" s="24"/>
      <c r="E90" s="7">
        <v>2012</v>
      </c>
      <c r="F90" s="7">
        <v>2012</v>
      </c>
      <c r="G90" s="58">
        <f t="shared" si="6"/>
        <v>0.74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0.74</v>
      </c>
      <c r="O90" s="58">
        <v>0</v>
      </c>
      <c r="P90" s="58">
        <v>0</v>
      </c>
      <c r="Q90" s="58">
        <f t="shared" si="8"/>
        <v>0.74</v>
      </c>
      <c r="S90" s="7">
        <v>0.74</v>
      </c>
      <c r="T90" s="7"/>
      <c r="U90" s="7"/>
    </row>
    <row r="91" spans="1:21">
      <c r="A91" s="24"/>
      <c r="B91" s="31" t="s">
        <v>155</v>
      </c>
      <c r="C91" s="38"/>
      <c r="D91" s="24"/>
      <c r="E91" s="7"/>
      <c r="F91" s="7"/>
      <c r="G91" s="59">
        <f t="shared" ref="G91:Q91" si="9">SUM(G70:G90)</f>
        <v>19.168246620926325</v>
      </c>
      <c r="H91" s="59">
        <f t="shared" si="9"/>
        <v>0</v>
      </c>
      <c r="I91" s="59">
        <f t="shared" si="9"/>
        <v>0</v>
      </c>
      <c r="J91" s="59">
        <f t="shared" si="9"/>
        <v>0</v>
      </c>
      <c r="K91" s="59">
        <f t="shared" si="9"/>
        <v>0</v>
      </c>
      <c r="L91" s="59">
        <f t="shared" si="9"/>
        <v>0</v>
      </c>
      <c r="M91" s="59">
        <f t="shared" si="9"/>
        <v>0</v>
      </c>
      <c r="N91" s="59">
        <f t="shared" si="9"/>
        <v>6.5280000000000005</v>
      </c>
      <c r="O91" s="59">
        <f t="shared" si="9"/>
        <v>12.006429251198263</v>
      </c>
      <c r="P91" s="59">
        <f t="shared" si="9"/>
        <v>0.63381736972806002</v>
      </c>
      <c r="Q91" s="59">
        <f t="shared" si="9"/>
        <v>19.168246620926325</v>
      </c>
      <c r="S91" s="31">
        <f>SUM(S70:S90)</f>
        <v>6.5280000000000005</v>
      </c>
      <c r="T91" s="41">
        <f>SUM(T70:T90)</f>
        <v>28.486999999999998</v>
      </c>
      <c r="U91" s="41">
        <f>SUM(U70:U90)</f>
        <v>1.2569999999999999</v>
      </c>
    </row>
    <row r="92" spans="1:21" ht="50.25" customHeight="1">
      <c r="A92" s="1" t="s">
        <v>291</v>
      </c>
      <c r="B92" s="71" t="s">
        <v>70</v>
      </c>
      <c r="C92" s="38"/>
      <c r="D92" s="24"/>
      <c r="E92" s="7"/>
      <c r="F92" s="7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S92" s="7"/>
      <c r="T92" s="7"/>
      <c r="U92" s="7"/>
    </row>
    <row r="93" spans="1:21" ht="114.75">
      <c r="A93" s="24" t="s">
        <v>292</v>
      </c>
      <c r="B93" s="23" t="s">
        <v>71</v>
      </c>
      <c r="C93" s="38" t="s">
        <v>48</v>
      </c>
      <c r="D93" s="24" t="s">
        <v>72</v>
      </c>
      <c r="E93" s="7">
        <v>2012</v>
      </c>
      <c r="F93" s="7">
        <v>2012</v>
      </c>
      <c r="G93" s="58">
        <f>N93+O93+P93+H93</f>
        <v>27.335000000000001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27.335000000000001</v>
      </c>
      <c r="O93" s="58">
        <v>0</v>
      </c>
      <c r="P93" s="58">
        <v>0</v>
      </c>
      <c r="Q93" s="58">
        <f>N93</f>
        <v>27.335000000000001</v>
      </c>
      <c r="S93" s="39">
        <v>27.335000000000001</v>
      </c>
      <c r="T93" s="7"/>
      <c r="U93" s="7"/>
    </row>
    <row r="94" spans="1:21" ht="21" customHeight="1">
      <c r="A94" s="24"/>
      <c r="B94" s="31" t="s">
        <v>155</v>
      </c>
      <c r="C94" s="38"/>
      <c r="D94" s="24"/>
      <c r="E94" s="7"/>
      <c r="F94" s="7"/>
      <c r="G94" s="59">
        <f>G93</f>
        <v>27.335000000000001</v>
      </c>
      <c r="H94" s="59">
        <f t="shared" ref="H94:M94" si="10">H93</f>
        <v>0</v>
      </c>
      <c r="I94" s="59">
        <f t="shared" si="10"/>
        <v>0</v>
      </c>
      <c r="J94" s="59">
        <f t="shared" si="10"/>
        <v>0</v>
      </c>
      <c r="K94" s="59">
        <f t="shared" si="10"/>
        <v>0</v>
      </c>
      <c r="L94" s="59">
        <f t="shared" si="10"/>
        <v>0</v>
      </c>
      <c r="M94" s="59">
        <f t="shared" si="10"/>
        <v>0</v>
      </c>
      <c r="N94" s="59">
        <f>N93</f>
        <v>27.335000000000001</v>
      </c>
      <c r="O94" s="59">
        <f>O93</f>
        <v>0</v>
      </c>
      <c r="P94" s="59">
        <f>P93</f>
        <v>0</v>
      </c>
      <c r="Q94" s="59">
        <f>Q93</f>
        <v>27.335000000000001</v>
      </c>
      <c r="S94" s="31">
        <f>S93</f>
        <v>27.335000000000001</v>
      </c>
      <c r="T94" s="31">
        <f>T93</f>
        <v>0</v>
      </c>
      <c r="U94" s="31">
        <f>U93</f>
        <v>0</v>
      </c>
    </row>
    <row r="95" spans="1:21" ht="38.25">
      <c r="A95" s="1" t="s">
        <v>293</v>
      </c>
      <c r="B95" s="71" t="s">
        <v>99</v>
      </c>
      <c r="C95" s="38"/>
      <c r="D95" s="24"/>
      <c r="E95" s="7"/>
      <c r="F95" s="7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S95" s="7"/>
      <c r="T95" s="7"/>
      <c r="U95" s="7"/>
    </row>
    <row r="96" spans="1:21" ht="25.5">
      <c r="A96" s="24" t="s">
        <v>294</v>
      </c>
      <c r="B96" s="3" t="s">
        <v>202</v>
      </c>
      <c r="C96" s="38" t="s">
        <v>51</v>
      </c>
      <c r="D96" s="24"/>
      <c r="E96" s="7">
        <v>2012</v>
      </c>
      <c r="F96" s="7">
        <v>2012</v>
      </c>
      <c r="G96" s="58">
        <f>N96+O96+P96+H96</f>
        <v>1.5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1.5</v>
      </c>
      <c r="O96" s="58">
        <v>0</v>
      </c>
      <c r="P96" s="58">
        <v>0</v>
      </c>
      <c r="Q96" s="58">
        <f>N96</f>
        <v>1.5</v>
      </c>
      <c r="S96" s="7">
        <v>1.5</v>
      </c>
      <c r="T96" s="7"/>
      <c r="U96" s="7"/>
    </row>
    <row r="97" spans="1:21" ht="76.5">
      <c r="A97" s="24" t="s">
        <v>295</v>
      </c>
      <c r="B97" s="3" t="s">
        <v>205</v>
      </c>
      <c r="C97" s="38" t="s">
        <v>48</v>
      </c>
      <c r="D97" s="24"/>
      <c r="E97" s="7">
        <v>2013</v>
      </c>
      <c r="F97" s="7">
        <v>2013</v>
      </c>
      <c r="G97" s="58">
        <f>N97+O97+P97+H97</f>
        <v>4.4376625683949351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f>T97*$V$11/$T$11</f>
        <v>4.4376625683949351</v>
      </c>
      <c r="P97" s="58">
        <v>0</v>
      </c>
      <c r="Q97" s="58">
        <f>O97</f>
        <v>4.4376625683949351</v>
      </c>
      <c r="S97" s="7"/>
      <c r="T97" s="7">
        <v>10.529</v>
      </c>
      <c r="U97" s="7"/>
    </row>
    <row r="98" spans="1:21" ht="25.5">
      <c r="A98" s="24" t="s">
        <v>296</v>
      </c>
      <c r="B98" s="3" t="s">
        <v>206</v>
      </c>
      <c r="C98" s="38" t="s">
        <v>48</v>
      </c>
      <c r="D98" s="24"/>
      <c r="E98" s="7">
        <v>2013</v>
      </c>
      <c r="F98" s="7">
        <v>2013</v>
      </c>
      <c r="G98" s="58">
        <f>N98+O98+P98+H98</f>
        <v>2.6552639548758754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f>T98*$V$11/$T$11</f>
        <v>2.6552639548758754</v>
      </c>
      <c r="P98" s="58">
        <v>0</v>
      </c>
      <c r="Q98" s="58">
        <f>O98</f>
        <v>2.6552639548758754</v>
      </c>
      <c r="S98" s="7"/>
      <c r="T98" s="7">
        <v>6.3</v>
      </c>
      <c r="U98" s="7"/>
    </row>
    <row r="99" spans="1:21" ht="38.25">
      <c r="A99" s="24" t="s">
        <v>297</v>
      </c>
      <c r="B99" s="5" t="s">
        <v>100</v>
      </c>
      <c r="C99" s="38" t="s">
        <v>51</v>
      </c>
      <c r="D99" s="24" t="s">
        <v>101</v>
      </c>
      <c r="E99" s="7">
        <v>2013</v>
      </c>
      <c r="F99" s="7">
        <v>2013</v>
      </c>
      <c r="G99" s="58">
        <f>N99+O99+P99+H99</f>
        <v>0.11337555616850961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f>T99*$V$11/$T$11</f>
        <v>0.11337555616850961</v>
      </c>
      <c r="P99" s="58">
        <v>0</v>
      </c>
      <c r="Q99" s="58">
        <v>0.26900000000000002</v>
      </c>
      <c r="S99" s="7"/>
      <c r="T99" s="7">
        <v>0.26900000000000002</v>
      </c>
      <c r="U99" s="7"/>
    </row>
    <row r="100" spans="1:21" ht="51">
      <c r="A100" s="24" t="s">
        <v>298</v>
      </c>
      <c r="B100" s="2" t="s">
        <v>102</v>
      </c>
      <c r="C100" s="38" t="s">
        <v>48</v>
      </c>
      <c r="D100" s="24" t="s">
        <v>101</v>
      </c>
      <c r="E100" s="7">
        <v>2014</v>
      </c>
      <c r="F100" s="7">
        <v>2014</v>
      </c>
      <c r="G100" s="58">
        <f>N100+O100+P100+H100</f>
        <v>0.73768879229288131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f>U100*$W$11/$U$11</f>
        <v>0.73768879229288131</v>
      </c>
      <c r="Q100" s="58">
        <v>1.4630000000000001</v>
      </c>
      <c r="S100" s="7"/>
      <c r="T100" s="7"/>
      <c r="U100" s="7">
        <v>1.4630000000000001</v>
      </c>
    </row>
    <row r="101" spans="1:21" ht="18.75" customHeight="1">
      <c r="A101" s="24"/>
      <c r="B101" s="31" t="s">
        <v>155</v>
      </c>
      <c r="C101" s="38"/>
      <c r="D101" s="24"/>
      <c r="E101" s="7"/>
      <c r="F101" s="7"/>
      <c r="G101" s="59">
        <f>SUM(G96:G100)</f>
        <v>9.4439908717322005</v>
      </c>
      <c r="H101" s="59">
        <f t="shared" ref="H101:M101" si="11">SUM(H96:H100)</f>
        <v>0</v>
      </c>
      <c r="I101" s="59">
        <f t="shared" si="11"/>
        <v>0</v>
      </c>
      <c r="J101" s="59">
        <f t="shared" si="11"/>
        <v>0</v>
      </c>
      <c r="K101" s="59">
        <f t="shared" si="11"/>
        <v>0</v>
      </c>
      <c r="L101" s="59">
        <f t="shared" si="11"/>
        <v>0</v>
      </c>
      <c r="M101" s="59">
        <f t="shared" si="11"/>
        <v>0</v>
      </c>
      <c r="N101" s="59">
        <f>SUM(N96:N100)</f>
        <v>1.5</v>
      </c>
      <c r="O101" s="59">
        <f>SUM(O96:O100)</f>
        <v>7.20630207943932</v>
      </c>
      <c r="P101" s="59">
        <f>SUM(P96:P100)</f>
        <v>0.73768879229288131</v>
      </c>
      <c r="Q101" s="59">
        <f>SUM(Q96:Q100)</f>
        <v>10.324926523270811</v>
      </c>
      <c r="S101" s="31">
        <f>SUM(S96:S100)</f>
        <v>1.5</v>
      </c>
      <c r="T101" s="31">
        <f>SUM(T96:T100)</f>
        <v>17.097999999999999</v>
      </c>
      <c r="U101" s="31">
        <f>SUM(U96:U100)</f>
        <v>1.4630000000000001</v>
      </c>
    </row>
    <row r="102" spans="1:21" ht="25.5">
      <c r="A102" s="1" t="s">
        <v>299</v>
      </c>
      <c r="B102" s="71" t="s">
        <v>103</v>
      </c>
      <c r="C102" s="38"/>
      <c r="D102" s="24"/>
      <c r="E102" s="7"/>
      <c r="F102" s="7"/>
      <c r="G102" s="58"/>
      <c r="H102" s="58"/>
      <c r="I102" s="58"/>
      <c r="J102" s="59"/>
      <c r="K102" s="58"/>
      <c r="L102" s="58"/>
      <c r="M102" s="58"/>
      <c r="N102" s="58"/>
      <c r="O102" s="58"/>
      <c r="P102" s="58"/>
      <c r="Q102" s="58"/>
      <c r="S102" s="7"/>
      <c r="T102" s="7"/>
      <c r="U102" s="7"/>
    </row>
    <row r="103" spans="1:21" ht="76.5">
      <c r="A103" s="24" t="s">
        <v>300</v>
      </c>
      <c r="B103" s="3" t="s">
        <v>104</v>
      </c>
      <c r="C103" s="31"/>
      <c r="D103" s="24"/>
      <c r="E103" s="7">
        <v>2012</v>
      </c>
      <c r="F103" s="7">
        <v>2012</v>
      </c>
      <c r="G103" s="58">
        <f t="shared" ref="G103:G128" si="12">N103+O103+P103+H103</f>
        <v>7.2999999999999995E-2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7.2999999999999995E-2</v>
      </c>
      <c r="O103" s="58">
        <v>0</v>
      </c>
      <c r="P103" s="58">
        <v>0</v>
      </c>
      <c r="Q103" s="58">
        <v>7.2999999999999995E-2</v>
      </c>
      <c r="S103" s="7">
        <v>7.2999999999999995E-2</v>
      </c>
      <c r="T103" s="7"/>
      <c r="U103" s="7"/>
    </row>
    <row r="104" spans="1:21" ht="38.25">
      <c r="A104" s="24" t="s">
        <v>301</v>
      </c>
      <c r="B104" s="3" t="s">
        <v>105</v>
      </c>
      <c r="C104" s="31"/>
      <c r="D104" s="24"/>
      <c r="E104" s="7">
        <v>2012</v>
      </c>
      <c r="F104" s="7">
        <v>2012</v>
      </c>
      <c r="G104" s="58">
        <f t="shared" si="12"/>
        <v>1.236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1.236</v>
      </c>
      <c r="O104" s="58">
        <v>0</v>
      </c>
      <c r="P104" s="58">
        <v>0</v>
      </c>
      <c r="Q104" s="58">
        <v>1.236</v>
      </c>
      <c r="S104" s="7">
        <v>1.236</v>
      </c>
      <c r="T104" s="7"/>
      <c r="U104" s="7"/>
    </row>
    <row r="105" spans="1:21" ht="51">
      <c r="A105" s="24" t="s">
        <v>302</v>
      </c>
      <c r="B105" s="3" t="s">
        <v>106</v>
      </c>
      <c r="C105" s="31"/>
      <c r="D105" s="24"/>
      <c r="E105" s="7">
        <v>2012</v>
      </c>
      <c r="F105" s="7">
        <v>2012</v>
      </c>
      <c r="G105" s="58">
        <f t="shared" si="12"/>
        <v>1.266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1.266</v>
      </c>
      <c r="O105" s="58">
        <v>0</v>
      </c>
      <c r="P105" s="58">
        <v>0</v>
      </c>
      <c r="Q105" s="58">
        <v>1.266</v>
      </c>
      <c r="S105" s="7">
        <v>1.266</v>
      </c>
      <c r="T105" s="7"/>
      <c r="U105" s="7"/>
    </row>
    <row r="106" spans="1:21">
      <c r="A106" s="24" t="s">
        <v>303</v>
      </c>
      <c r="B106" s="3" t="s">
        <v>203</v>
      </c>
      <c r="C106" s="31"/>
      <c r="D106" s="24"/>
      <c r="E106" s="7">
        <v>2012</v>
      </c>
      <c r="F106" s="7">
        <v>2012</v>
      </c>
      <c r="G106" s="58">
        <f t="shared" si="12"/>
        <v>2.4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2.4</v>
      </c>
      <c r="O106" s="58">
        <v>0</v>
      </c>
      <c r="P106" s="58">
        <v>0</v>
      </c>
      <c r="Q106" s="58">
        <f>N106</f>
        <v>2.4</v>
      </c>
      <c r="S106" s="7">
        <v>2.4</v>
      </c>
      <c r="T106" s="7"/>
      <c r="U106" s="7"/>
    </row>
    <row r="107" spans="1:21" ht="28.5" customHeight="1">
      <c r="A107" s="24" t="s">
        <v>304</v>
      </c>
      <c r="B107" s="3" t="s">
        <v>204</v>
      </c>
      <c r="C107" s="31"/>
      <c r="D107" s="24"/>
      <c r="E107" s="7">
        <v>2012</v>
      </c>
      <c r="F107" s="7">
        <v>2012</v>
      </c>
      <c r="G107" s="58">
        <f t="shared" si="12"/>
        <v>1.5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1.5</v>
      </c>
      <c r="O107" s="58">
        <v>0</v>
      </c>
      <c r="P107" s="58">
        <v>0</v>
      </c>
      <c r="Q107" s="58">
        <f>N107</f>
        <v>1.5</v>
      </c>
      <c r="S107" s="7">
        <v>1.5</v>
      </c>
      <c r="T107" s="7"/>
      <c r="U107" s="7"/>
    </row>
    <row r="108" spans="1:21" ht="38.25">
      <c r="A108" s="24" t="s">
        <v>305</v>
      </c>
      <c r="B108" s="3" t="s">
        <v>107</v>
      </c>
      <c r="C108" s="31"/>
      <c r="D108" s="24"/>
      <c r="E108" s="7">
        <v>2013</v>
      </c>
      <c r="F108" s="7">
        <v>2013</v>
      </c>
      <c r="G108" s="58">
        <f t="shared" si="12"/>
        <v>0.31568138130190965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f>T108*$V$11/$T$11</f>
        <v>0.31568138130190965</v>
      </c>
      <c r="P108" s="58">
        <v>0</v>
      </c>
      <c r="Q108" s="58">
        <v>0.749</v>
      </c>
      <c r="S108" s="32"/>
      <c r="T108" s="32">
        <v>0.749</v>
      </c>
      <c r="U108" s="32"/>
    </row>
    <row r="109" spans="1:21" ht="38.25">
      <c r="A109" s="24" t="s">
        <v>306</v>
      </c>
      <c r="B109" s="3" t="s">
        <v>108</v>
      </c>
      <c r="C109" s="31"/>
      <c r="D109" s="24"/>
      <c r="E109" s="7">
        <v>2013</v>
      </c>
      <c r="F109" s="7">
        <v>2013</v>
      </c>
      <c r="G109" s="58">
        <f t="shared" si="12"/>
        <v>0.2811208028416205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f>T109*$V$11/$T$11</f>
        <v>0.2811208028416205</v>
      </c>
      <c r="P109" s="58">
        <v>0</v>
      </c>
      <c r="Q109" s="58">
        <v>0.66700000000000004</v>
      </c>
      <c r="S109" s="32"/>
      <c r="T109" s="32">
        <v>0.66700000000000004</v>
      </c>
      <c r="U109" s="32"/>
    </row>
    <row r="110" spans="1:21" ht="25.5">
      <c r="A110" s="24" t="s">
        <v>307</v>
      </c>
      <c r="B110" s="3" t="s">
        <v>109</v>
      </c>
      <c r="C110" s="31"/>
      <c r="D110" s="24"/>
      <c r="E110" s="7">
        <v>2013</v>
      </c>
      <c r="F110" s="7">
        <v>2013</v>
      </c>
      <c r="G110" s="58">
        <f t="shared" si="12"/>
        <v>1.5826216111998275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f>T110*$V$11/$T$11</f>
        <v>1.5826216111998275</v>
      </c>
      <c r="P110" s="58">
        <v>0</v>
      </c>
      <c r="Q110" s="58">
        <v>3.7549999999999999</v>
      </c>
      <c r="S110" s="32"/>
      <c r="T110" s="32">
        <v>3.7549999999999999</v>
      </c>
      <c r="U110" s="32"/>
    </row>
    <row r="111" spans="1:21" ht="25.5">
      <c r="A111" s="24" t="s">
        <v>308</v>
      </c>
      <c r="B111" s="5" t="s">
        <v>110</v>
      </c>
      <c r="C111" s="31"/>
      <c r="D111" s="24"/>
      <c r="E111" s="7">
        <v>2014</v>
      </c>
      <c r="F111" s="7">
        <v>2014</v>
      </c>
      <c r="G111" s="58">
        <f t="shared" si="12"/>
        <v>0.86324211374259252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f>U111*$W$11/$U$11</f>
        <v>0.86324211374259252</v>
      </c>
      <c r="Q111" s="58">
        <v>1.712</v>
      </c>
      <c r="S111" s="32"/>
      <c r="T111" s="32"/>
      <c r="U111" s="32">
        <v>1.712</v>
      </c>
    </row>
    <row r="112" spans="1:21" ht="51">
      <c r="A112" s="24" t="s">
        <v>309</v>
      </c>
      <c r="B112" s="3" t="s">
        <v>111</v>
      </c>
      <c r="C112" s="31"/>
      <c r="D112" s="24"/>
      <c r="E112" s="7">
        <v>2014</v>
      </c>
      <c r="F112" s="7">
        <v>2014</v>
      </c>
      <c r="G112" s="58">
        <f t="shared" si="12"/>
        <v>4.0827519830454273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8">
        <f>U112*$W$11/$U$11</f>
        <v>4.0827519830454273</v>
      </c>
      <c r="Q112" s="58">
        <v>8.0969999999999995</v>
      </c>
      <c r="S112" s="32"/>
      <c r="T112" s="32"/>
      <c r="U112" s="32">
        <v>8.0969999999999995</v>
      </c>
    </row>
    <row r="113" spans="1:21" ht="25.5">
      <c r="A113" s="24" t="s">
        <v>310</v>
      </c>
      <c r="B113" s="3" t="s">
        <v>112</v>
      </c>
      <c r="C113" s="31"/>
      <c r="D113" s="24"/>
      <c r="E113" s="7">
        <v>2012</v>
      </c>
      <c r="F113" s="7">
        <v>2012</v>
      </c>
      <c r="G113" s="58">
        <f t="shared" si="12"/>
        <v>0.995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0.995</v>
      </c>
      <c r="O113" s="58">
        <v>0</v>
      </c>
      <c r="P113" s="58">
        <v>0</v>
      </c>
      <c r="Q113" s="58">
        <v>0.995</v>
      </c>
      <c r="S113" s="7">
        <v>0.995</v>
      </c>
      <c r="T113" s="7"/>
      <c r="U113" s="7"/>
    </row>
    <row r="114" spans="1:21" ht="25.5">
      <c r="A114" s="24" t="s">
        <v>311</v>
      </c>
      <c r="B114" s="3" t="s">
        <v>113</v>
      </c>
      <c r="C114" s="31"/>
      <c r="D114" s="24"/>
      <c r="E114" s="7">
        <v>2012</v>
      </c>
      <c r="F114" s="7">
        <v>2012</v>
      </c>
      <c r="G114" s="58">
        <f t="shared" si="12"/>
        <v>0.38200000000000001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0.38200000000000001</v>
      </c>
      <c r="O114" s="58">
        <v>0</v>
      </c>
      <c r="P114" s="58">
        <v>0</v>
      </c>
      <c r="Q114" s="58">
        <v>0.38200000000000001</v>
      </c>
      <c r="S114" s="32">
        <v>0.38200000000000001</v>
      </c>
      <c r="T114" s="32"/>
      <c r="U114" s="32"/>
    </row>
    <row r="115" spans="1:21">
      <c r="A115" s="24" t="s">
        <v>312</v>
      </c>
      <c r="B115" s="3" t="s">
        <v>114</v>
      </c>
      <c r="C115" s="31"/>
      <c r="D115" s="24"/>
      <c r="E115" s="7">
        <v>2012</v>
      </c>
      <c r="F115" s="7">
        <v>2012</v>
      </c>
      <c r="G115" s="58">
        <f t="shared" si="12"/>
        <v>9.5000000000000001E-2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9.5000000000000001E-2</v>
      </c>
      <c r="O115" s="58">
        <v>0</v>
      </c>
      <c r="P115" s="58">
        <v>0</v>
      </c>
      <c r="Q115" s="58">
        <v>9.5000000000000001E-2</v>
      </c>
      <c r="S115" s="32">
        <v>9.5000000000000001E-2</v>
      </c>
      <c r="T115" s="32"/>
      <c r="U115" s="32"/>
    </row>
    <row r="116" spans="1:21" ht="38.25">
      <c r="A116" s="24" t="s">
        <v>313</v>
      </c>
      <c r="B116" s="3" t="s">
        <v>115</v>
      </c>
      <c r="C116" s="31"/>
      <c r="D116" s="24"/>
      <c r="E116" s="7">
        <v>2012</v>
      </c>
      <c r="F116" s="7">
        <v>2012</v>
      </c>
      <c r="G116" s="58">
        <f t="shared" si="12"/>
        <v>4.8000000000000001E-2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4.8000000000000001E-2</v>
      </c>
      <c r="O116" s="58">
        <v>0</v>
      </c>
      <c r="P116" s="58">
        <v>0</v>
      </c>
      <c r="Q116" s="58">
        <v>4.8000000000000001E-2</v>
      </c>
      <c r="S116" s="32">
        <v>4.8000000000000001E-2</v>
      </c>
      <c r="T116" s="32"/>
      <c r="U116" s="32"/>
    </row>
    <row r="117" spans="1:21" ht="38.25">
      <c r="A117" s="24" t="s">
        <v>314</v>
      </c>
      <c r="B117" s="3" t="s">
        <v>116</v>
      </c>
      <c r="C117" s="31"/>
      <c r="D117" s="24"/>
      <c r="E117" s="7">
        <v>2012</v>
      </c>
      <c r="F117" s="7">
        <v>2012</v>
      </c>
      <c r="G117" s="58">
        <f t="shared" si="12"/>
        <v>4.8000000000000001E-2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4.8000000000000001E-2</v>
      </c>
      <c r="O117" s="58">
        <v>0</v>
      </c>
      <c r="P117" s="58">
        <v>0</v>
      </c>
      <c r="Q117" s="58">
        <v>4.8000000000000001E-2</v>
      </c>
      <c r="S117" s="32">
        <v>4.8000000000000001E-2</v>
      </c>
      <c r="T117" s="32"/>
      <c r="U117" s="32"/>
    </row>
    <row r="118" spans="1:21" ht="38.25">
      <c r="A118" s="24" t="s">
        <v>315</v>
      </c>
      <c r="B118" s="3" t="s">
        <v>117</v>
      </c>
      <c r="C118" s="31"/>
      <c r="D118" s="24"/>
      <c r="E118" s="7">
        <v>2012</v>
      </c>
      <c r="F118" s="7">
        <v>2012</v>
      </c>
      <c r="G118" s="58">
        <f t="shared" si="12"/>
        <v>7.0000000000000007E-2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>
        <v>7.0000000000000007E-2</v>
      </c>
      <c r="O118" s="58">
        <v>0</v>
      </c>
      <c r="P118" s="58">
        <v>0</v>
      </c>
      <c r="Q118" s="58">
        <v>7.0000000000000007E-2</v>
      </c>
      <c r="S118" s="32">
        <v>7.0000000000000007E-2</v>
      </c>
      <c r="T118" s="32"/>
      <c r="U118" s="32"/>
    </row>
    <row r="119" spans="1:21" ht="25.5">
      <c r="A119" s="24" t="s">
        <v>316</v>
      </c>
      <c r="B119" s="3" t="s">
        <v>118</v>
      </c>
      <c r="C119" s="31"/>
      <c r="D119" s="24"/>
      <c r="E119" s="7">
        <v>2012</v>
      </c>
      <c r="F119" s="7">
        <v>2012</v>
      </c>
      <c r="G119" s="58">
        <f t="shared" si="12"/>
        <v>0.20399999999999999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0.20399999999999999</v>
      </c>
      <c r="O119" s="58">
        <v>0</v>
      </c>
      <c r="P119" s="58">
        <v>0</v>
      </c>
      <c r="Q119" s="58">
        <v>0.20399999999999999</v>
      </c>
      <c r="S119" s="32">
        <v>0.20399999999999999</v>
      </c>
      <c r="T119" s="32"/>
      <c r="U119" s="32"/>
    </row>
    <row r="120" spans="1:21" ht="25.5">
      <c r="A120" s="24" t="s">
        <v>317</v>
      </c>
      <c r="B120" s="3" t="s">
        <v>119</v>
      </c>
      <c r="C120" s="31"/>
      <c r="D120" s="24"/>
      <c r="E120" s="7">
        <v>2012</v>
      </c>
      <c r="F120" s="7">
        <v>2012</v>
      </c>
      <c r="G120" s="58">
        <f t="shared" si="12"/>
        <v>0.14599999999999999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0.14599999999999999</v>
      </c>
      <c r="O120" s="58">
        <v>0</v>
      </c>
      <c r="P120" s="58">
        <v>0</v>
      </c>
      <c r="Q120" s="58">
        <v>0.14599999999999999</v>
      </c>
      <c r="S120" s="32">
        <v>0.14599999999999999</v>
      </c>
      <c r="T120" s="32"/>
      <c r="U120" s="32"/>
    </row>
    <row r="121" spans="1:21" ht="51">
      <c r="A121" s="24" t="s">
        <v>318</v>
      </c>
      <c r="B121" s="3" t="s">
        <v>120</v>
      </c>
      <c r="C121" s="31"/>
      <c r="D121" s="24"/>
      <c r="E121" s="7">
        <v>2012</v>
      </c>
      <c r="F121" s="7">
        <v>2012</v>
      </c>
      <c r="G121" s="58">
        <f t="shared" si="12"/>
        <v>0.123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0.123</v>
      </c>
      <c r="O121" s="58">
        <v>0</v>
      </c>
      <c r="P121" s="58">
        <v>0</v>
      </c>
      <c r="Q121" s="58">
        <v>0.123</v>
      </c>
      <c r="S121" s="32">
        <v>0.123</v>
      </c>
      <c r="T121" s="32"/>
      <c r="U121" s="32"/>
    </row>
    <row r="122" spans="1:21" ht="63.75">
      <c r="A122" s="24" t="s">
        <v>319</v>
      </c>
      <c r="B122" s="3" t="s">
        <v>124</v>
      </c>
      <c r="C122" s="31"/>
      <c r="D122" s="24"/>
      <c r="E122" s="7">
        <v>2012</v>
      </c>
      <c r="F122" s="7">
        <v>2012</v>
      </c>
      <c r="G122" s="58">
        <f t="shared" si="12"/>
        <v>0.27200000000000002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0.27200000000000002</v>
      </c>
      <c r="O122" s="58">
        <v>0</v>
      </c>
      <c r="P122" s="58">
        <v>0</v>
      </c>
      <c r="Q122" s="58">
        <v>0.27200000000000002</v>
      </c>
      <c r="S122" s="32">
        <v>0.27200000000000002</v>
      </c>
      <c r="T122" s="32"/>
      <c r="U122" s="32"/>
    </row>
    <row r="123" spans="1:21" ht="25.5">
      <c r="A123" s="24" t="s">
        <v>320</v>
      </c>
      <c r="B123" s="3" t="s">
        <v>121</v>
      </c>
      <c r="C123" s="31"/>
      <c r="D123" s="24"/>
      <c r="E123" s="7">
        <v>2012</v>
      </c>
      <c r="F123" s="7">
        <v>2012</v>
      </c>
      <c r="G123" s="58">
        <f t="shared" si="12"/>
        <v>0.49399999999999999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0.49399999999999999</v>
      </c>
      <c r="O123" s="58">
        <v>0</v>
      </c>
      <c r="P123" s="58">
        <v>0</v>
      </c>
      <c r="Q123" s="58">
        <v>0.49399999999999999</v>
      </c>
      <c r="S123" s="32">
        <v>0.49399999999999999</v>
      </c>
      <c r="T123" s="32"/>
      <c r="U123" s="32"/>
    </row>
    <row r="124" spans="1:21" ht="25.5">
      <c r="A124" s="24" t="s">
        <v>321</v>
      </c>
      <c r="B124" s="3" t="s">
        <v>122</v>
      </c>
      <c r="C124" s="31"/>
      <c r="D124" s="24"/>
      <c r="E124" s="7">
        <v>2013</v>
      </c>
      <c r="F124" s="7">
        <v>2013</v>
      </c>
      <c r="G124" s="58">
        <f t="shared" si="12"/>
        <v>2.6552639548758757E-2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f>T124*$V$11/$T$11</f>
        <v>2.6552639548758757E-2</v>
      </c>
      <c r="P124" s="58">
        <v>0</v>
      </c>
      <c r="Q124" s="58">
        <v>6.3E-2</v>
      </c>
      <c r="S124" s="32"/>
      <c r="T124" s="32">
        <v>6.3E-2</v>
      </c>
      <c r="U124" s="32"/>
    </row>
    <row r="125" spans="1:21" ht="38.25">
      <c r="A125" s="24" t="s">
        <v>322</v>
      </c>
      <c r="B125" s="3" t="s">
        <v>123</v>
      </c>
      <c r="C125" s="31"/>
      <c r="D125" s="24"/>
      <c r="E125" s="7">
        <v>2013</v>
      </c>
      <c r="F125" s="7">
        <v>2013</v>
      </c>
      <c r="G125" s="58">
        <f t="shared" si="12"/>
        <v>1.7280289230144588E-2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f>T125*$V$11/$T$11</f>
        <v>1.7280289230144588E-2</v>
      </c>
      <c r="P125" s="58">
        <v>0</v>
      </c>
      <c r="Q125" s="58">
        <v>4.1000000000000002E-2</v>
      </c>
      <c r="S125" s="32"/>
      <c r="T125" s="32">
        <v>4.1000000000000002E-2</v>
      </c>
      <c r="U125" s="32"/>
    </row>
    <row r="126" spans="1:21" ht="51">
      <c r="A126" s="24" t="s">
        <v>323</v>
      </c>
      <c r="B126" s="3" t="s">
        <v>125</v>
      </c>
      <c r="C126" s="31"/>
      <c r="D126" s="24"/>
      <c r="E126" s="7">
        <v>2013</v>
      </c>
      <c r="F126" s="7">
        <v>2013</v>
      </c>
      <c r="G126" s="58">
        <f t="shared" si="12"/>
        <v>1.7701759699172502E-2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f>T126*$V$11/$T$11</f>
        <v>1.7701759699172502E-2</v>
      </c>
      <c r="P126" s="58">
        <v>0</v>
      </c>
      <c r="Q126" s="58">
        <v>4.2000000000000003E-2</v>
      </c>
      <c r="S126" s="32"/>
      <c r="T126" s="32">
        <v>4.2000000000000003E-2</v>
      </c>
      <c r="U126" s="32"/>
    </row>
    <row r="127" spans="1:21" ht="25.5">
      <c r="A127" s="24" t="s">
        <v>324</v>
      </c>
      <c r="B127" s="3" t="s">
        <v>122</v>
      </c>
      <c r="C127" s="31"/>
      <c r="D127" s="24"/>
      <c r="E127" s="7">
        <v>2014</v>
      </c>
      <c r="F127" s="7">
        <v>2014</v>
      </c>
      <c r="G127" s="58">
        <f t="shared" si="12"/>
        <v>3.4287654050523537E-2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f>U127*$W$11/$U$11</f>
        <v>3.4287654050523537E-2</v>
      </c>
      <c r="Q127" s="58">
        <v>6.8000000000000005E-2</v>
      </c>
      <c r="S127" s="32"/>
      <c r="T127" s="32"/>
      <c r="U127" s="32">
        <v>6.8000000000000005E-2</v>
      </c>
    </row>
    <row r="128" spans="1:21" ht="38.25">
      <c r="A128" s="24" t="s">
        <v>325</v>
      </c>
      <c r="B128" s="5" t="s">
        <v>126</v>
      </c>
      <c r="C128" s="31"/>
      <c r="D128" s="24"/>
      <c r="E128" s="7">
        <v>2014</v>
      </c>
      <c r="F128" s="7">
        <v>2014</v>
      </c>
      <c r="G128" s="58">
        <f t="shared" si="12"/>
        <v>4.538071859628115E-2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f>U128*$W$11/$U$11</f>
        <v>4.538071859628115E-2</v>
      </c>
      <c r="Q128" s="58">
        <v>0.09</v>
      </c>
      <c r="S128" s="32"/>
      <c r="T128" s="32"/>
      <c r="U128" s="32">
        <v>0.09</v>
      </c>
    </row>
    <row r="129" spans="1:21" ht="15.75" customHeight="1">
      <c r="A129" s="24"/>
      <c r="B129" s="31" t="s">
        <v>155</v>
      </c>
      <c r="C129" s="31"/>
      <c r="D129" s="24"/>
      <c r="E129" s="7"/>
      <c r="F129" s="7"/>
      <c r="G129" s="59">
        <f>SUM(G103:G128)</f>
        <v>16.618620953256254</v>
      </c>
      <c r="H129" s="59">
        <f>SUM(H103:H128)</f>
        <v>0</v>
      </c>
      <c r="I129" s="59">
        <f>SUM(I103:I128)</f>
        <v>0</v>
      </c>
      <c r="J129" s="59">
        <f t="shared" ref="J129:Q129" si="13">SUM(J103:J128)</f>
        <v>0</v>
      </c>
      <c r="K129" s="59">
        <f t="shared" si="13"/>
        <v>0</v>
      </c>
      <c r="L129" s="59">
        <f t="shared" si="13"/>
        <v>0</v>
      </c>
      <c r="M129" s="59">
        <f t="shared" si="13"/>
        <v>0</v>
      </c>
      <c r="N129" s="59">
        <f t="shared" si="13"/>
        <v>9.3520000000000003</v>
      </c>
      <c r="O129" s="59">
        <f t="shared" si="13"/>
        <v>2.240958483821434</v>
      </c>
      <c r="P129" s="59">
        <f t="shared" si="13"/>
        <v>5.0256624694348249</v>
      </c>
      <c r="Q129" s="59">
        <f t="shared" si="13"/>
        <v>24.635999999999999</v>
      </c>
      <c r="S129" s="42">
        <f>SUM(S103:S128)</f>
        <v>9.3520000000000003</v>
      </c>
      <c r="T129" s="42">
        <f>SUM(T103:T128)</f>
        <v>5.3169999999999993</v>
      </c>
      <c r="U129" s="42">
        <f>SUM(U103:U128)</f>
        <v>9.9669999999999987</v>
      </c>
    </row>
    <row r="133" spans="1:21" ht="15.75">
      <c r="B133" s="92"/>
      <c r="C133" s="92"/>
      <c r="D133" s="92"/>
      <c r="E133" s="92"/>
      <c r="F133" s="92"/>
      <c r="G133" s="92"/>
    </row>
    <row r="134" spans="1:21">
      <c r="B134" s="87"/>
      <c r="C134" s="87"/>
      <c r="D134" s="87"/>
      <c r="E134" s="87"/>
    </row>
    <row r="135" spans="1:21">
      <c r="B135" s="87"/>
      <c r="C135" s="87"/>
      <c r="D135" s="87"/>
      <c r="E135" s="87"/>
      <c r="F135" s="87"/>
      <c r="G135" s="87"/>
      <c r="H135" s="87"/>
    </row>
    <row r="136" spans="1:21">
      <c r="B136" s="87"/>
      <c r="C136" s="87"/>
      <c r="D136" s="87"/>
    </row>
  </sheetData>
  <mergeCells count="18">
    <mergeCell ref="B136:D136"/>
    <mergeCell ref="A8:A10"/>
    <mergeCell ref="B8:B10"/>
    <mergeCell ref="C8:C9"/>
    <mergeCell ref="D8:D9"/>
    <mergeCell ref="B133:G133"/>
    <mergeCell ref="B134:E134"/>
    <mergeCell ref="B135:H135"/>
    <mergeCell ref="A6:Q6"/>
    <mergeCell ref="M1:Q3"/>
    <mergeCell ref="A63:B63"/>
    <mergeCell ref="E8:E10"/>
    <mergeCell ref="F8:F10"/>
    <mergeCell ref="G8:G9"/>
    <mergeCell ref="H8:H9"/>
    <mergeCell ref="I8:I9"/>
    <mergeCell ref="J8:M8"/>
    <mergeCell ref="N8:Q8"/>
  </mergeCells>
  <phoneticPr fontId="16" type="noConversion"/>
  <printOptions horizontalCentered="1"/>
  <pageMargins left="0.19685039370078741" right="0.19685039370078741" top="0.78740157480314965" bottom="0.19685039370078741" header="0" footer="0"/>
  <pageSetup paperSize="9" scale="75" orientation="landscape" r:id="rId1"/>
  <rowBreaks count="1" manualBreakCount="1">
    <brk id="8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45"/>
  <sheetViews>
    <sheetView tabSelected="1" view="pageBreakPreview" zoomScaleSheetLayoutView="100" workbookViewId="0">
      <selection activeCell="I13" sqref="I13"/>
    </sheetView>
  </sheetViews>
  <sheetFormatPr defaultColWidth="10.28515625" defaultRowHeight="15.75"/>
  <cols>
    <col min="1" max="1" width="7.85546875" style="10" bestFit="1" customWidth="1"/>
    <col min="2" max="2" width="50.28515625" style="10" bestFit="1" customWidth="1"/>
    <col min="3" max="3" width="10.28515625" style="10"/>
    <col min="4" max="4" width="10" style="10" customWidth="1"/>
    <col min="5" max="5" width="9.42578125" style="10" customWidth="1"/>
    <col min="6" max="6" width="12.42578125" style="10" customWidth="1"/>
    <col min="7" max="7" width="11" style="10" hidden="1" customWidth="1"/>
    <col min="8" max="16384" width="10.28515625" style="10"/>
  </cols>
  <sheetData>
    <row r="1" spans="1:7">
      <c r="B1" s="83" t="s">
        <v>372</v>
      </c>
      <c r="C1" s="83"/>
      <c r="D1" s="83"/>
      <c r="E1" s="83"/>
      <c r="F1" s="83"/>
    </row>
    <row r="2" spans="1:7" ht="36" customHeight="1">
      <c r="B2" s="83"/>
      <c r="C2" s="83"/>
      <c r="D2" s="83"/>
      <c r="E2" s="83"/>
      <c r="F2" s="83"/>
    </row>
    <row r="3" spans="1:7">
      <c r="B3" s="83"/>
      <c r="C3" s="83"/>
      <c r="D3" s="83"/>
      <c r="E3" s="83"/>
      <c r="F3" s="83"/>
    </row>
    <row r="4" spans="1:7">
      <c r="F4" s="11"/>
    </row>
    <row r="6" spans="1:7" s="12" customFormat="1" ht="35.25" customHeight="1">
      <c r="A6" s="93" t="s">
        <v>350</v>
      </c>
      <c r="B6" s="93"/>
      <c r="C6" s="93"/>
      <c r="D6" s="93"/>
      <c r="E6" s="93"/>
      <c r="F6" s="93"/>
    </row>
    <row r="7" spans="1:7" s="12" customFormat="1" ht="15" customHeight="1">
      <c r="A7" s="93"/>
      <c r="B7" s="93"/>
      <c r="C7" s="93"/>
      <c r="D7" s="93"/>
      <c r="E7" s="93"/>
      <c r="F7" s="93"/>
    </row>
    <row r="8" spans="1:7">
      <c r="A8" s="13"/>
    </row>
    <row r="9" spans="1:7" ht="31.5">
      <c r="A9" s="45" t="s">
        <v>161</v>
      </c>
      <c r="B9" s="45" t="s">
        <v>162</v>
      </c>
      <c r="C9" s="33" t="s">
        <v>329</v>
      </c>
      <c r="D9" s="33" t="s">
        <v>330</v>
      </c>
      <c r="E9" s="33" t="s">
        <v>331</v>
      </c>
      <c r="F9" s="45" t="s">
        <v>163</v>
      </c>
    </row>
    <row r="10" spans="1:7" s="4" customFormat="1">
      <c r="A10" s="29">
        <v>1</v>
      </c>
      <c r="B10" s="14" t="s">
        <v>332</v>
      </c>
      <c r="C10" s="72">
        <f>C11+C18+C22</f>
        <v>68.423479999999998</v>
      </c>
      <c r="D10" s="72">
        <f>D11+D19+D22</f>
        <v>71.119779999999992</v>
      </c>
      <c r="E10" s="72">
        <f>E11+E19+E22</f>
        <v>74.112259999999992</v>
      </c>
      <c r="F10" s="73">
        <f>C10+D10+E10</f>
        <v>213.65551999999997</v>
      </c>
      <c r="G10" s="28">
        <f>384.146-F10</f>
        <v>170.49048000000005</v>
      </c>
    </row>
    <row r="11" spans="1:7" s="4" customFormat="1" ht="31.5">
      <c r="A11" s="29" t="s">
        <v>12</v>
      </c>
      <c r="B11" s="14" t="s">
        <v>347</v>
      </c>
      <c r="C11" s="74">
        <v>44.91</v>
      </c>
      <c r="D11" s="72">
        <v>46.561999999999998</v>
      </c>
      <c r="E11" s="72">
        <v>48.529000000000003</v>
      </c>
      <c r="F11" s="73">
        <f t="shared" ref="F11:F19" si="0">C11+D11+E11</f>
        <v>140.001</v>
      </c>
    </row>
    <row r="12" spans="1:7" ht="31.5">
      <c r="A12" s="29" t="s">
        <v>164</v>
      </c>
      <c r="B12" s="14" t="s">
        <v>333</v>
      </c>
      <c r="C12" s="74">
        <v>44.91</v>
      </c>
      <c r="D12" s="72">
        <v>46.561999999999998</v>
      </c>
      <c r="E12" s="72">
        <v>48.529000000000003</v>
      </c>
      <c r="F12" s="73">
        <f t="shared" si="0"/>
        <v>140.001</v>
      </c>
    </row>
    <row r="13" spans="1:7">
      <c r="A13" s="29" t="s">
        <v>165</v>
      </c>
      <c r="B13" s="14" t="s">
        <v>166</v>
      </c>
      <c r="C13" s="74"/>
      <c r="D13" s="72"/>
      <c r="E13" s="72"/>
      <c r="F13" s="75"/>
    </row>
    <row r="14" spans="1:7" ht="31.5">
      <c r="A14" s="29" t="s">
        <v>167</v>
      </c>
      <c r="B14" s="14" t="s">
        <v>168</v>
      </c>
      <c r="C14" s="74">
        <v>0</v>
      </c>
      <c r="D14" s="72">
        <v>0</v>
      </c>
      <c r="E14" s="72">
        <v>0</v>
      </c>
      <c r="F14" s="73">
        <f t="shared" si="0"/>
        <v>0</v>
      </c>
    </row>
    <row r="15" spans="1:7" ht="31.5">
      <c r="A15" s="29" t="s">
        <v>169</v>
      </c>
      <c r="B15" s="14" t="s">
        <v>170</v>
      </c>
      <c r="C15" s="74"/>
      <c r="D15" s="72"/>
      <c r="E15" s="72"/>
      <c r="F15" s="75"/>
    </row>
    <row r="16" spans="1:7" ht="31.5">
      <c r="A16" s="29" t="s">
        <v>171</v>
      </c>
      <c r="B16" s="14" t="s">
        <v>172</v>
      </c>
      <c r="C16" s="74">
        <v>0</v>
      </c>
      <c r="D16" s="72">
        <v>0</v>
      </c>
      <c r="E16" s="72">
        <v>0</v>
      </c>
      <c r="F16" s="73">
        <f t="shared" si="0"/>
        <v>0</v>
      </c>
    </row>
    <row r="17" spans="1:6">
      <c r="A17" s="29" t="s">
        <v>173</v>
      </c>
      <c r="B17" s="14" t="s">
        <v>174</v>
      </c>
      <c r="C17" s="74">
        <v>0</v>
      </c>
      <c r="D17" s="72">
        <v>0</v>
      </c>
      <c r="E17" s="72">
        <v>0</v>
      </c>
      <c r="F17" s="73">
        <f t="shared" si="0"/>
        <v>0</v>
      </c>
    </row>
    <row r="18" spans="1:6" s="4" customFormat="1">
      <c r="A18" s="29" t="s">
        <v>73</v>
      </c>
      <c r="B18" s="14" t="s">
        <v>348</v>
      </c>
      <c r="C18" s="74">
        <v>13.076000000000001</v>
      </c>
      <c r="D18" s="72">
        <f>D19</f>
        <v>13.709</v>
      </c>
      <c r="E18" s="72">
        <f>E19</f>
        <v>14.278</v>
      </c>
      <c r="F18" s="73">
        <f t="shared" si="0"/>
        <v>41.063000000000002</v>
      </c>
    </row>
    <row r="19" spans="1:6" s="4" customFormat="1">
      <c r="A19" s="29" t="s">
        <v>175</v>
      </c>
      <c r="B19" s="14" t="s">
        <v>334</v>
      </c>
      <c r="C19" s="74">
        <v>13.076000000000001</v>
      </c>
      <c r="D19" s="72">
        <v>13.709</v>
      </c>
      <c r="E19" s="72">
        <v>14.278</v>
      </c>
      <c r="F19" s="73">
        <f t="shared" si="0"/>
        <v>41.063000000000002</v>
      </c>
    </row>
    <row r="20" spans="1:6" s="4" customFormat="1">
      <c r="A20" s="29" t="s">
        <v>176</v>
      </c>
      <c r="B20" s="14" t="s">
        <v>177</v>
      </c>
      <c r="C20" s="74"/>
      <c r="D20" s="72"/>
      <c r="E20" s="72"/>
      <c r="F20" s="75"/>
    </row>
    <row r="21" spans="1:6" s="4" customFormat="1">
      <c r="A21" s="29" t="s">
        <v>178</v>
      </c>
      <c r="B21" s="14" t="s">
        <v>179</v>
      </c>
      <c r="C21" s="74"/>
      <c r="D21" s="72"/>
      <c r="E21" s="72"/>
      <c r="F21" s="75"/>
    </row>
    <row r="22" spans="1:6" s="4" customFormat="1">
      <c r="A22" s="29" t="s">
        <v>75</v>
      </c>
      <c r="B22" s="14" t="s">
        <v>180</v>
      </c>
      <c r="C22" s="72">
        <f>(C19+C12)*1.18-(C19+C12)</f>
        <v>10.437480000000001</v>
      </c>
      <c r="D22" s="72">
        <f>(D19+D12)*1.18-(D19+D12)</f>
        <v>10.848779999999991</v>
      </c>
      <c r="E22" s="72">
        <f>(E19+E12)*1.18-(E19+E12)</f>
        <v>11.30525999999999</v>
      </c>
      <c r="F22" s="73">
        <f>C22+D22+E22</f>
        <v>32.591519999999981</v>
      </c>
    </row>
    <row r="23" spans="1:6">
      <c r="A23" s="29" t="s">
        <v>69</v>
      </c>
      <c r="B23" s="14" t="s">
        <v>181</v>
      </c>
      <c r="C23" s="74">
        <v>0</v>
      </c>
      <c r="D23" s="72">
        <v>0</v>
      </c>
      <c r="E23" s="72">
        <v>0</v>
      </c>
      <c r="F23" s="73">
        <f>C23+D23+E23</f>
        <v>0</v>
      </c>
    </row>
    <row r="24" spans="1:6">
      <c r="A24" s="29" t="s">
        <v>182</v>
      </c>
      <c r="B24" s="14" t="s">
        <v>183</v>
      </c>
      <c r="C24" s="74"/>
      <c r="D24" s="72"/>
      <c r="E24" s="72"/>
      <c r="F24" s="75"/>
    </row>
    <row r="25" spans="1:6">
      <c r="A25" s="29" t="s">
        <v>98</v>
      </c>
      <c r="B25" s="14" t="s">
        <v>184</v>
      </c>
      <c r="C25" s="74"/>
      <c r="D25" s="72"/>
      <c r="E25" s="72"/>
      <c r="F25" s="75"/>
    </row>
    <row r="26" spans="1:6">
      <c r="A26" s="29" t="s">
        <v>185</v>
      </c>
      <c r="B26" s="14" t="s">
        <v>186</v>
      </c>
      <c r="C26" s="74">
        <v>0</v>
      </c>
      <c r="D26" s="72">
        <v>0</v>
      </c>
      <c r="E26" s="72">
        <v>0</v>
      </c>
      <c r="F26" s="73">
        <f>C26+D26+E26</f>
        <v>0</v>
      </c>
    </row>
    <row r="27" spans="1:6">
      <c r="A27" s="29" t="s">
        <v>187</v>
      </c>
      <c r="B27" s="14" t="s">
        <v>188</v>
      </c>
      <c r="C27" s="50"/>
      <c r="D27" s="46"/>
      <c r="E27" s="46"/>
      <c r="F27" s="29"/>
    </row>
    <row r="28" spans="1:6">
      <c r="A28" s="29" t="s">
        <v>189</v>
      </c>
      <c r="B28" s="14" t="s">
        <v>190</v>
      </c>
      <c r="C28" s="48"/>
      <c r="D28" s="46"/>
      <c r="E28" s="46"/>
      <c r="F28" s="29"/>
    </row>
    <row r="29" spans="1:6">
      <c r="A29" s="47" t="s">
        <v>191</v>
      </c>
      <c r="B29" s="14" t="s">
        <v>192</v>
      </c>
      <c r="C29" s="48"/>
      <c r="D29" s="46"/>
      <c r="E29" s="46"/>
      <c r="F29" s="29"/>
    </row>
    <row r="30" spans="1:6">
      <c r="A30" s="47" t="s">
        <v>193</v>
      </c>
      <c r="B30" s="14" t="s">
        <v>194</v>
      </c>
      <c r="C30" s="48"/>
      <c r="D30" s="46"/>
      <c r="E30" s="46"/>
      <c r="F30" s="29"/>
    </row>
    <row r="31" spans="1:6">
      <c r="A31" s="29" t="s">
        <v>195</v>
      </c>
      <c r="B31" s="14" t="s">
        <v>196</v>
      </c>
      <c r="C31" s="48"/>
      <c r="D31" s="46"/>
      <c r="E31" s="46"/>
      <c r="F31" s="29"/>
    </row>
    <row r="32" spans="1:6">
      <c r="A32" s="29" t="s">
        <v>197</v>
      </c>
      <c r="B32" s="14" t="s">
        <v>198</v>
      </c>
      <c r="C32" s="48"/>
      <c r="D32" s="46"/>
      <c r="E32" s="46"/>
      <c r="F32" s="29"/>
    </row>
    <row r="33" spans="1:6">
      <c r="A33" s="29" t="s">
        <v>199</v>
      </c>
      <c r="B33" s="14" t="s">
        <v>200</v>
      </c>
      <c r="C33" s="48"/>
      <c r="D33" s="46"/>
      <c r="E33" s="46"/>
      <c r="F33" s="29"/>
    </row>
    <row r="34" spans="1:6">
      <c r="A34" s="33"/>
      <c r="B34" s="8" t="s">
        <v>349</v>
      </c>
      <c r="C34" s="76">
        <f>C10</f>
        <v>68.423479999999998</v>
      </c>
      <c r="D34" s="77">
        <f>D10</f>
        <v>71.119779999999992</v>
      </c>
      <c r="E34" s="77">
        <f>E10</f>
        <v>74.112259999999992</v>
      </c>
      <c r="F34" s="77">
        <f>C34+D34+E34</f>
        <v>213.65551999999997</v>
      </c>
    </row>
    <row r="35" spans="1:6">
      <c r="A35" s="9"/>
      <c r="B35" s="15"/>
      <c r="C35" s="9"/>
      <c r="D35" s="9"/>
      <c r="E35" s="9"/>
      <c r="F35" s="9"/>
    </row>
    <row r="36" spans="1:6">
      <c r="A36" s="94"/>
      <c r="B36" s="94"/>
      <c r="C36" s="94"/>
      <c r="D36" s="94"/>
      <c r="E36" s="94"/>
      <c r="F36" s="94"/>
    </row>
    <row r="37" spans="1:6">
      <c r="A37" s="94"/>
      <c r="B37" s="94"/>
      <c r="C37" s="94"/>
      <c r="D37" s="94"/>
      <c r="E37" s="94"/>
      <c r="F37" s="94"/>
    </row>
    <row r="38" spans="1:6">
      <c r="A38" s="16"/>
      <c r="B38" s="17"/>
    </row>
    <row r="39" spans="1:6">
      <c r="A39" s="16"/>
    </row>
    <row r="40" spans="1:6">
      <c r="A40" s="16"/>
    </row>
    <row r="41" spans="1:6">
      <c r="A41" s="18"/>
      <c r="B41" s="18"/>
      <c r="C41" s="18"/>
      <c r="D41" s="18"/>
      <c r="E41" s="18"/>
      <c r="F41" s="18"/>
    </row>
    <row r="42" spans="1:6">
      <c r="A42" s="16"/>
    </row>
    <row r="43" spans="1:6">
      <c r="A43" s="19"/>
      <c r="C43" s="20"/>
      <c r="D43" s="20"/>
      <c r="F43" s="21"/>
    </row>
    <row r="44" spans="1:6">
      <c r="C44" s="22"/>
      <c r="D44" s="22"/>
    </row>
    <row r="45" spans="1:6">
      <c r="A45" s="4"/>
      <c r="D45" s="13"/>
    </row>
  </sheetData>
  <mergeCells count="5">
    <mergeCell ref="B1:F3"/>
    <mergeCell ref="A7:F7"/>
    <mergeCell ref="A37:F37"/>
    <mergeCell ref="A6:F6"/>
    <mergeCell ref="A36:F36"/>
  </mergeCells>
  <phoneticPr fontId="16" type="noConversion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Z112"/>
  <sheetViews>
    <sheetView view="pageBreakPreview" topLeftCell="C1" zoomScale="80" zoomScaleSheetLayoutView="80" workbookViewId="0">
      <selection activeCell="AC8" sqref="AC8"/>
    </sheetView>
  </sheetViews>
  <sheetFormatPr defaultColWidth="6.85546875" defaultRowHeight="15.75"/>
  <cols>
    <col min="1" max="1" width="5.28515625" style="4" customWidth="1"/>
    <col min="2" max="2" width="35.42578125" style="53" customWidth="1"/>
    <col min="3" max="9" width="11.7109375" style="53" customWidth="1"/>
    <col min="10" max="10" width="9.7109375" style="4" customWidth="1"/>
    <col min="11" max="11" width="9.5703125" style="4" customWidth="1"/>
    <col min="12" max="12" width="9.7109375" style="4" customWidth="1"/>
    <col min="13" max="13" width="9.42578125" style="4" customWidth="1"/>
    <col min="14" max="14" width="9.7109375" style="4" customWidth="1"/>
    <col min="15" max="16" width="12.7109375" style="4" bestFit="1" customWidth="1"/>
    <col min="17" max="27" width="0" style="4" hidden="1" customWidth="1"/>
    <col min="28" max="16384" width="6.85546875" style="4"/>
  </cols>
  <sheetData>
    <row r="1" spans="1:26" ht="30.75" customHeight="1">
      <c r="K1" s="83" t="s">
        <v>371</v>
      </c>
      <c r="L1" s="83"/>
      <c r="M1" s="83"/>
      <c r="N1" s="83"/>
      <c r="O1" s="83"/>
      <c r="P1" s="83"/>
    </row>
    <row r="2" spans="1:26" ht="18.75" customHeight="1">
      <c r="K2" s="83"/>
      <c r="L2" s="83"/>
      <c r="M2" s="83"/>
      <c r="N2" s="83"/>
      <c r="O2" s="83"/>
      <c r="P2" s="83"/>
    </row>
    <row r="3" spans="1:26" ht="27.75" customHeight="1">
      <c r="K3" s="83"/>
      <c r="L3" s="83"/>
      <c r="M3" s="83"/>
      <c r="N3" s="83"/>
      <c r="O3" s="83"/>
      <c r="P3" s="83"/>
    </row>
    <row r="4" spans="1:26" ht="12.75" customHeight="1">
      <c r="M4" s="49"/>
      <c r="N4" s="49"/>
      <c r="O4" s="49"/>
      <c r="P4" s="49"/>
    </row>
    <row r="5" spans="1:26" ht="12.75" customHeight="1">
      <c r="M5" s="49"/>
      <c r="N5" s="49"/>
      <c r="O5" s="49"/>
      <c r="P5" s="49"/>
    </row>
    <row r="6" spans="1:26" ht="13.5" customHeight="1">
      <c r="A6" s="109" t="s">
        <v>356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26" ht="17.25" customHeight="1">
      <c r="O7" s="110"/>
      <c r="P7" s="110"/>
    </row>
    <row r="8" spans="1:26" ht="21.75" customHeight="1">
      <c r="A8" s="101" t="s">
        <v>127</v>
      </c>
      <c r="B8" s="101" t="s">
        <v>1</v>
      </c>
      <c r="C8" s="101" t="s">
        <v>353</v>
      </c>
      <c r="D8" s="101"/>
      <c r="E8" s="101"/>
      <c r="F8" s="101"/>
      <c r="G8" s="101"/>
      <c r="H8" s="101" t="s">
        <v>354</v>
      </c>
      <c r="I8" s="101" t="s">
        <v>355</v>
      </c>
      <c r="J8" s="101" t="s">
        <v>353</v>
      </c>
      <c r="K8" s="101"/>
      <c r="L8" s="101"/>
      <c r="M8" s="101"/>
      <c r="N8" s="101"/>
      <c r="O8" s="101" t="s">
        <v>354</v>
      </c>
      <c r="P8" s="101" t="s">
        <v>355</v>
      </c>
    </row>
    <row r="9" spans="1:26" ht="30" customHeight="1">
      <c r="A9" s="101"/>
      <c r="B9" s="101"/>
      <c r="C9" s="31" t="s">
        <v>352</v>
      </c>
      <c r="D9" s="31" t="s">
        <v>352</v>
      </c>
      <c r="E9" s="31" t="s">
        <v>352</v>
      </c>
      <c r="F9" s="31" t="s">
        <v>352</v>
      </c>
      <c r="G9" s="31" t="s">
        <v>352</v>
      </c>
      <c r="H9" s="101"/>
      <c r="I9" s="101"/>
      <c r="J9" s="31" t="s">
        <v>351</v>
      </c>
      <c r="K9" s="31" t="s">
        <v>351</v>
      </c>
      <c r="L9" s="31" t="s">
        <v>351</v>
      </c>
      <c r="M9" s="31" t="s">
        <v>351</v>
      </c>
      <c r="N9" s="31" t="s">
        <v>351</v>
      </c>
      <c r="O9" s="101"/>
      <c r="P9" s="101"/>
    </row>
    <row r="10" spans="1:26" ht="28.5" customHeight="1">
      <c r="A10" s="101"/>
      <c r="B10" s="101"/>
      <c r="C10" s="31" t="s">
        <v>211</v>
      </c>
      <c r="D10" s="31" t="s">
        <v>207</v>
      </c>
      <c r="E10" s="31" t="s">
        <v>208</v>
      </c>
      <c r="F10" s="31" t="s">
        <v>209</v>
      </c>
      <c r="G10" s="31" t="s">
        <v>210</v>
      </c>
      <c r="H10" s="31" t="s">
        <v>352</v>
      </c>
      <c r="I10" s="31" t="s">
        <v>352</v>
      </c>
      <c r="J10" s="31" t="s">
        <v>211</v>
      </c>
      <c r="K10" s="31" t="s">
        <v>207</v>
      </c>
      <c r="L10" s="31" t="s">
        <v>208</v>
      </c>
      <c r="M10" s="31" t="s">
        <v>209</v>
      </c>
      <c r="N10" s="31" t="s">
        <v>210</v>
      </c>
      <c r="O10" s="31" t="s">
        <v>351</v>
      </c>
      <c r="P10" s="31" t="s">
        <v>351</v>
      </c>
    </row>
    <row r="11" spans="1:26" ht="20.25" customHeight="1">
      <c r="A11" s="31">
        <v>1</v>
      </c>
      <c r="B11" s="31">
        <v>2</v>
      </c>
      <c r="C11" s="31"/>
      <c r="D11" s="31"/>
      <c r="E11" s="31"/>
      <c r="F11" s="31"/>
      <c r="G11" s="31"/>
      <c r="H11" s="31"/>
      <c r="I11" s="31"/>
      <c r="J11" s="31">
        <v>3</v>
      </c>
      <c r="K11" s="31">
        <v>4</v>
      </c>
      <c r="L11" s="31">
        <v>5</v>
      </c>
      <c r="M11" s="31">
        <v>6</v>
      </c>
      <c r="N11" s="31">
        <v>7</v>
      </c>
      <c r="O11" s="31">
        <v>8</v>
      </c>
      <c r="P11" s="31">
        <v>9</v>
      </c>
    </row>
    <row r="12" spans="1:26" ht="20.25" customHeight="1">
      <c r="A12" s="101" t="s">
        <v>128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</row>
    <row r="13" spans="1:26" ht="15.75" customHeight="1">
      <c r="A13" s="101" t="s">
        <v>13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1:26" ht="38.25">
      <c r="A14" s="7">
        <v>1</v>
      </c>
      <c r="B14" s="5" t="s">
        <v>15</v>
      </c>
      <c r="C14" s="63" t="s">
        <v>357</v>
      </c>
      <c r="D14" s="5"/>
      <c r="E14" s="63" t="s">
        <v>357</v>
      </c>
      <c r="F14" s="5"/>
      <c r="G14" s="5"/>
      <c r="H14" s="5"/>
      <c r="I14" s="5"/>
      <c r="J14" s="69">
        <f>SUM(K14:N14)</f>
        <v>0.57701999999999998</v>
      </c>
      <c r="K14" s="58">
        <f>R14*1.18</f>
        <v>0</v>
      </c>
      <c r="L14" s="58">
        <f>S14*1.18</f>
        <v>0.57701999999999998</v>
      </c>
      <c r="M14" s="58">
        <f>T14*1.18</f>
        <v>0</v>
      </c>
      <c r="N14" s="58">
        <f>U14*1.18</f>
        <v>0</v>
      </c>
      <c r="O14" s="58">
        <v>0</v>
      </c>
      <c r="P14" s="58">
        <v>0</v>
      </c>
      <c r="R14" s="54"/>
      <c r="S14" s="54">
        <v>0.48899999999999999</v>
      </c>
      <c r="T14" s="55"/>
      <c r="U14" s="54"/>
      <c r="W14" s="102"/>
      <c r="X14" s="103"/>
      <c r="Y14" s="107"/>
      <c r="Z14" s="108"/>
    </row>
    <row r="15" spans="1:26" ht="38.25">
      <c r="A15" s="7">
        <f t="shared" ref="A15:A50" si="0">A14+1</f>
        <v>2</v>
      </c>
      <c r="B15" s="3" t="s">
        <v>129</v>
      </c>
      <c r="C15" s="63" t="s">
        <v>357</v>
      </c>
      <c r="D15" s="3"/>
      <c r="E15" s="3"/>
      <c r="F15" s="63" t="s">
        <v>357</v>
      </c>
      <c r="G15" s="3"/>
      <c r="H15" s="3"/>
      <c r="I15" s="3"/>
      <c r="J15" s="69">
        <f t="shared" ref="J15:J50" si="1">SUM(K15:N15)</f>
        <v>0.40827999999999992</v>
      </c>
      <c r="K15" s="58">
        <f t="shared" ref="K15:K50" si="2">R15*1.18</f>
        <v>0</v>
      </c>
      <c r="L15" s="58">
        <f t="shared" ref="L15:L50" si="3">S15*1.18</f>
        <v>0.40827999999999992</v>
      </c>
      <c r="M15" s="58">
        <f t="shared" ref="M15:M50" si="4">T15*1.18</f>
        <v>0</v>
      </c>
      <c r="N15" s="58">
        <f t="shared" ref="N15:N50" si="5">U15*1.18</f>
        <v>0</v>
      </c>
      <c r="O15" s="58">
        <v>0</v>
      </c>
      <c r="P15" s="58">
        <v>0</v>
      </c>
      <c r="R15" s="54"/>
      <c r="S15" s="56">
        <v>0.34599999999999997</v>
      </c>
      <c r="T15" s="54"/>
      <c r="U15" s="54"/>
      <c r="W15" s="102"/>
      <c r="X15" s="103"/>
      <c r="Y15" s="102"/>
      <c r="Z15" s="103"/>
    </row>
    <row r="16" spans="1:26" ht="38.25">
      <c r="A16" s="7">
        <f t="shared" si="0"/>
        <v>3</v>
      </c>
      <c r="B16" s="3" t="s">
        <v>130</v>
      </c>
      <c r="C16" s="63" t="s">
        <v>357</v>
      </c>
      <c r="D16" s="3"/>
      <c r="E16" s="63" t="s">
        <v>357</v>
      </c>
      <c r="F16" s="3"/>
      <c r="G16" s="3"/>
      <c r="H16" s="3"/>
      <c r="I16" s="3"/>
      <c r="J16" s="69">
        <f t="shared" si="1"/>
        <v>0.19824</v>
      </c>
      <c r="K16" s="58">
        <f t="shared" si="2"/>
        <v>0</v>
      </c>
      <c r="L16" s="58">
        <f t="shared" si="3"/>
        <v>0.19824</v>
      </c>
      <c r="M16" s="58">
        <f t="shared" si="4"/>
        <v>0</v>
      </c>
      <c r="N16" s="58">
        <f t="shared" si="5"/>
        <v>0</v>
      </c>
      <c r="O16" s="58">
        <v>0</v>
      </c>
      <c r="P16" s="58">
        <v>0</v>
      </c>
      <c r="R16" s="54"/>
      <c r="S16" s="56">
        <v>0.16800000000000001</v>
      </c>
      <c r="T16" s="54"/>
      <c r="U16" s="54"/>
      <c r="W16" s="102"/>
      <c r="X16" s="103"/>
      <c r="Y16" s="102"/>
      <c r="Z16" s="103"/>
    </row>
    <row r="17" spans="1:26" ht="51">
      <c r="A17" s="7">
        <f t="shared" si="0"/>
        <v>4</v>
      </c>
      <c r="B17" s="3" t="s">
        <v>131</v>
      </c>
      <c r="C17" s="63" t="s">
        <v>357</v>
      </c>
      <c r="D17" s="3"/>
      <c r="E17" s="3"/>
      <c r="F17" s="63" t="s">
        <v>357</v>
      </c>
      <c r="G17" s="3"/>
      <c r="H17" s="3"/>
      <c r="I17" s="3"/>
      <c r="J17" s="69">
        <f t="shared" si="1"/>
        <v>0.17109999999999997</v>
      </c>
      <c r="K17" s="58">
        <f t="shared" si="2"/>
        <v>0</v>
      </c>
      <c r="L17" s="58">
        <f t="shared" si="3"/>
        <v>0</v>
      </c>
      <c r="M17" s="58">
        <f t="shared" si="4"/>
        <v>0</v>
      </c>
      <c r="N17" s="58">
        <f t="shared" si="5"/>
        <v>0.17109999999999997</v>
      </c>
      <c r="O17" s="58">
        <v>0</v>
      </c>
      <c r="P17" s="58">
        <v>0</v>
      </c>
      <c r="R17" s="54"/>
      <c r="S17" s="56"/>
      <c r="T17" s="54"/>
      <c r="U17" s="54">
        <v>0.14499999999999999</v>
      </c>
      <c r="W17" s="102"/>
      <c r="X17" s="103"/>
      <c r="Y17" s="102"/>
      <c r="Z17" s="103"/>
    </row>
    <row r="18" spans="1:26" ht="38.25">
      <c r="A18" s="7">
        <f t="shared" si="0"/>
        <v>5</v>
      </c>
      <c r="B18" s="3" t="s">
        <v>132</v>
      </c>
      <c r="C18" s="63" t="s">
        <v>357</v>
      </c>
      <c r="D18" s="3"/>
      <c r="E18" s="3"/>
      <c r="F18" s="3"/>
      <c r="G18" s="63" t="s">
        <v>357</v>
      </c>
      <c r="H18" s="3"/>
      <c r="I18" s="3"/>
      <c r="J18" s="69">
        <f t="shared" si="1"/>
        <v>0.14631999999999998</v>
      </c>
      <c r="K18" s="58">
        <f t="shared" si="2"/>
        <v>0</v>
      </c>
      <c r="L18" s="58">
        <f t="shared" si="3"/>
        <v>0</v>
      </c>
      <c r="M18" s="58">
        <f t="shared" si="4"/>
        <v>0</v>
      </c>
      <c r="N18" s="58">
        <f t="shared" si="5"/>
        <v>0.14631999999999998</v>
      </c>
      <c r="O18" s="58">
        <v>0</v>
      </c>
      <c r="P18" s="58">
        <v>0</v>
      </c>
      <c r="R18" s="54"/>
      <c r="S18" s="56"/>
      <c r="T18" s="54"/>
      <c r="U18" s="54">
        <v>0.124</v>
      </c>
      <c r="W18" s="102"/>
      <c r="X18" s="103"/>
      <c r="Y18" s="102"/>
      <c r="Z18" s="103"/>
    </row>
    <row r="19" spans="1:26" ht="38.25">
      <c r="A19" s="7">
        <f t="shared" si="0"/>
        <v>6</v>
      </c>
      <c r="B19" s="3" t="s">
        <v>133</v>
      </c>
      <c r="C19" s="63" t="s">
        <v>357</v>
      </c>
      <c r="D19" s="3"/>
      <c r="E19" s="63" t="s">
        <v>357</v>
      </c>
      <c r="F19" s="3"/>
      <c r="G19" s="3"/>
      <c r="H19" s="3"/>
      <c r="I19" s="3"/>
      <c r="J19" s="69">
        <f t="shared" si="1"/>
        <v>0.21947999999999998</v>
      </c>
      <c r="K19" s="58">
        <f t="shared" si="2"/>
        <v>0</v>
      </c>
      <c r="L19" s="58">
        <f t="shared" si="3"/>
        <v>0</v>
      </c>
      <c r="M19" s="58">
        <f t="shared" si="4"/>
        <v>0</v>
      </c>
      <c r="N19" s="58">
        <f t="shared" si="5"/>
        <v>0.21947999999999998</v>
      </c>
      <c r="O19" s="58">
        <v>0</v>
      </c>
      <c r="P19" s="58">
        <v>0</v>
      </c>
      <c r="R19" s="54"/>
      <c r="S19" s="56"/>
      <c r="T19" s="54"/>
      <c r="U19" s="54">
        <v>0.186</v>
      </c>
      <c r="W19" s="102"/>
      <c r="X19" s="103"/>
      <c r="Y19" s="102"/>
      <c r="Z19" s="103"/>
    </row>
    <row r="20" spans="1:26" ht="51">
      <c r="A20" s="7">
        <f t="shared" si="0"/>
        <v>7</v>
      </c>
      <c r="B20" s="5" t="s">
        <v>160</v>
      </c>
      <c r="C20" s="63" t="s">
        <v>357</v>
      </c>
      <c r="D20" s="5"/>
      <c r="E20" s="5"/>
      <c r="F20" s="63" t="s">
        <v>357</v>
      </c>
      <c r="G20" s="5"/>
      <c r="H20" s="5"/>
      <c r="I20" s="5"/>
      <c r="J20" s="69">
        <f t="shared" si="1"/>
        <v>0</v>
      </c>
      <c r="K20" s="58">
        <f t="shared" si="2"/>
        <v>0</v>
      </c>
      <c r="L20" s="58">
        <f t="shared" si="3"/>
        <v>0</v>
      </c>
      <c r="M20" s="58">
        <f t="shared" si="4"/>
        <v>0</v>
      </c>
      <c r="N20" s="58">
        <f t="shared" si="5"/>
        <v>0</v>
      </c>
      <c r="O20" s="58">
        <f ca="1">W20*'Приложение №1'!$V$10</f>
        <v>6.5454279545941656</v>
      </c>
      <c r="P20" s="58">
        <v>0</v>
      </c>
      <c r="R20" s="54"/>
      <c r="S20" s="56"/>
      <c r="T20" s="54"/>
      <c r="U20" s="54"/>
      <c r="W20" s="102">
        <v>13.161</v>
      </c>
      <c r="X20" s="103"/>
      <c r="Y20" s="102"/>
      <c r="Z20" s="103"/>
    </row>
    <row r="21" spans="1:26" ht="51">
      <c r="A21" s="7">
        <f t="shared" si="0"/>
        <v>8</v>
      </c>
      <c r="B21" s="5" t="s">
        <v>27</v>
      </c>
      <c r="C21" s="63" t="s">
        <v>357</v>
      </c>
      <c r="D21" s="5"/>
      <c r="E21" s="63" t="s">
        <v>357</v>
      </c>
      <c r="F21" s="5"/>
      <c r="G21" s="5"/>
      <c r="H21" s="5"/>
      <c r="I21" s="5"/>
      <c r="J21" s="69">
        <f t="shared" si="1"/>
        <v>0</v>
      </c>
      <c r="K21" s="58">
        <f t="shared" si="2"/>
        <v>0</v>
      </c>
      <c r="L21" s="58">
        <f t="shared" si="3"/>
        <v>0</v>
      </c>
      <c r="M21" s="58">
        <f t="shared" si="4"/>
        <v>0</v>
      </c>
      <c r="N21" s="58">
        <f t="shared" si="5"/>
        <v>0</v>
      </c>
      <c r="O21" s="58">
        <f ca="1">W21*'Приложение №1'!$V$10</f>
        <v>0.21982213782620025</v>
      </c>
      <c r="P21" s="58">
        <v>0</v>
      </c>
      <c r="R21" s="54"/>
      <c r="S21" s="56"/>
      <c r="T21" s="54"/>
      <c r="U21" s="54"/>
      <c r="W21" s="102">
        <v>0.442</v>
      </c>
      <c r="X21" s="103"/>
      <c r="Y21" s="102"/>
      <c r="Z21" s="103"/>
    </row>
    <row r="22" spans="1:26" ht="51">
      <c r="A22" s="7">
        <f t="shared" si="0"/>
        <v>9</v>
      </c>
      <c r="B22" s="5" t="s">
        <v>140</v>
      </c>
      <c r="C22" s="63"/>
      <c r="D22" s="5"/>
      <c r="E22" s="5"/>
      <c r="F22" s="63"/>
      <c r="G22" s="5"/>
      <c r="H22" s="63" t="s">
        <v>357</v>
      </c>
      <c r="I22" s="5"/>
      <c r="J22" s="69">
        <f t="shared" si="1"/>
        <v>0</v>
      </c>
      <c r="K22" s="58">
        <f t="shared" si="2"/>
        <v>0</v>
      </c>
      <c r="L22" s="58">
        <f t="shared" si="3"/>
        <v>0</v>
      </c>
      <c r="M22" s="58">
        <f t="shared" si="4"/>
        <v>0</v>
      </c>
      <c r="N22" s="58">
        <f t="shared" si="5"/>
        <v>0</v>
      </c>
      <c r="O22" s="58">
        <f ca="1">W22*'Приложение №1'!$V$10</f>
        <v>0.21982213782620025</v>
      </c>
      <c r="P22" s="58">
        <v>0</v>
      </c>
      <c r="R22" s="54"/>
      <c r="S22" s="56"/>
      <c r="T22" s="54"/>
      <c r="U22" s="54"/>
      <c r="W22" s="102">
        <v>0.442</v>
      </c>
      <c r="X22" s="103"/>
      <c r="Y22" s="102"/>
      <c r="Z22" s="103"/>
    </row>
    <row r="23" spans="1:26" ht="38.25">
      <c r="A23" s="7">
        <f t="shared" si="0"/>
        <v>10</v>
      </c>
      <c r="B23" s="5" t="s">
        <v>29</v>
      </c>
      <c r="C23" s="63"/>
      <c r="D23" s="5"/>
      <c r="E23" s="5"/>
      <c r="F23" s="63"/>
      <c r="G23" s="5"/>
      <c r="H23" s="63" t="s">
        <v>357</v>
      </c>
      <c r="I23" s="5"/>
      <c r="J23" s="69">
        <f t="shared" si="1"/>
        <v>0</v>
      </c>
      <c r="K23" s="58">
        <f t="shared" si="2"/>
        <v>0</v>
      </c>
      <c r="L23" s="58">
        <f t="shared" si="3"/>
        <v>0</v>
      </c>
      <c r="M23" s="58">
        <f t="shared" si="4"/>
        <v>0</v>
      </c>
      <c r="N23" s="58">
        <f t="shared" si="5"/>
        <v>0</v>
      </c>
      <c r="O23" s="58">
        <f ca="1">W23*'Приложение №1'!$V$10</f>
        <v>0.52269924627904174</v>
      </c>
      <c r="P23" s="58">
        <v>0</v>
      </c>
      <c r="R23" s="54"/>
      <c r="S23" s="56"/>
      <c r="T23" s="54"/>
      <c r="U23" s="54"/>
      <c r="W23" s="102">
        <v>1.0509999999999999</v>
      </c>
      <c r="X23" s="103"/>
      <c r="Y23" s="102"/>
      <c r="Z23" s="103"/>
    </row>
    <row r="24" spans="1:26" ht="38.25">
      <c r="A24" s="7">
        <f t="shared" si="0"/>
        <v>11</v>
      </c>
      <c r="B24" s="5" t="s">
        <v>30</v>
      </c>
      <c r="C24" s="63"/>
      <c r="D24" s="5"/>
      <c r="E24" s="5"/>
      <c r="F24" s="5"/>
      <c r="G24" s="63"/>
      <c r="H24" s="63" t="s">
        <v>357</v>
      </c>
      <c r="I24" s="5"/>
      <c r="J24" s="69">
        <f t="shared" si="1"/>
        <v>0</v>
      </c>
      <c r="K24" s="58">
        <f t="shared" si="2"/>
        <v>0</v>
      </c>
      <c r="L24" s="58">
        <f t="shared" si="3"/>
        <v>0</v>
      </c>
      <c r="M24" s="58">
        <f t="shared" si="4"/>
        <v>0</v>
      </c>
      <c r="N24" s="58">
        <f t="shared" si="5"/>
        <v>0</v>
      </c>
      <c r="O24" s="58">
        <f ca="1">W24*'Приложение №1'!$V$10</f>
        <v>0.30536378422010618</v>
      </c>
      <c r="P24" s="58">
        <v>0</v>
      </c>
      <c r="R24" s="54"/>
      <c r="S24" s="56"/>
      <c r="T24" s="54"/>
      <c r="U24" s="54"/>
      <c r="W24" s="102">
        <v>0.61399999999999999</v>
      </c>
      <c r="X24" s="103"/>
      <c r="Y24" s="102"/>
      <c r="Z24" s="103"/>
    </row>
    <row r="25" spans="1:26" ht="38.25">
      <c r="A25" s="7">
        <f t="shared" si="0"/>
        <v>12</v>
      </c>
      <c r="B25" s="5" t="s">
        <v>31</v>
      </c>
      <c r="C25" s="63"/>
      <c r="D25" s="5"/>
      <c r="E25" s="5"/>
      <c r="F25" s="63"/>
      <c r="G25" s="5"/>
      <c r="H25" s="63" t="s">
        <v>358</v>
      </c>
      <c r="I25" s="5"/>
      <c r="J25" s="69">
        <f t="shared" si="1"/>
        <v>0</v>
      </c>
      <c r="K25" s="58">
        <f t="shared" si="2"/>
        <v>0</v>
      </c>
      <c r="L25" s="58">
        <f t="shared" si="3"/>
        <v>0</v>
      </c>
      <c r="M25" s="58">
        <f t="shared" si="4"/>
        <v>0</v>
      </c>
      <c r="N25" s="58">
        <f t="shared" si="5"/>
        <v>0</v>
      </c>
      <c r="O25" s="58">
        <f ca="1">W25*'Приложение №1'!$V$10</f>
        <v>0.22777950028144731</v>
      </c>
      <c r="P25" s="58">
        <v>0</v>
      </c>
      <c r="R25" s="54"/>
      <c r="S25" s="56"/>
      <c r="T25" s="54"/>
      <c r="U25" s="54"/>
      <c r="W25" s="102">
        <v>0.45800000000000002</v>
      </c>
      <c r="X25" s="103"/>
      <c r="Y25" s="102"/>
      <c r="Z25" s="103"/>
    </row>
    <row r="26" spans="1:26" ht="38.25">
      <c r="A26" s="7">
        <f t="shared" si="0"/>
        <v>13</v>
      </c>
      <c r="B26" s="5" t="s">
        <v>141</v>
      </c>
      <c r="C26" s="63"/>
      <c r="D26" s="5"/>
      <c r="E26" s="63"/>
      <c r="F26" s="5"/>
      <c r="G26" s="5"/>
      <c r="H26" s="63" t="s">
        <v>359</v>
      </c>
      <c r="I26" s="5"/>
      <c r="J26" s="69">
        <f t="shared" si="1"/>
        <v>0</v>
      </c>
      <c r="K26" s="58">
        <f t="shared" si="2"/>
        <v>0</v>
      </c>
      <c r="L26" s="58">
        <f t="shared" si="3"/>
        <v>0</v>
      </c>
      <c r="M26" s="58">
        <f t="shared" si="4"/>
        <v>0</v>
      </c>
      <c r="N26" s="58">
        <f t="shared" si="5"/>
        <v>0</v>
      </c>
      <c r="O26" s="58">
        <f ca="1">W26*'Приложение №1'!$V$10</f>
        <v>0.14820587572897662</v>
      </c>
      <c r="P26" s="58">
        <v>0</v>
      </c>
      <c r="R26" s="54"/>
      <c r="S26" s="56"/>
      <c r="T26" s="54"/>
      <c r="U26" s="54"/>
      <c r="W26" s="102">
        <v>0.29799999999999999</v>
      </c>
      <c r="X26" s="103"/>
      <c r="Y26" s="102"/>
      <c r="Z26" s="103"/>
    </row>
    <row r="27" spans="1:26" ht="51">
      <c r="A27" s="7">
        <f t="shared" si="0"/>
        <v>14</v>
      </c>
      <c r="B27" s="5" t="s">
        <v>33</v>
      </c>
      <c r="C27" s="63"/>
      <c r="D27" s="5"/>
      <c r="E27" s="5"/>
      <c r="F27" s="63"/>
      <c r="G27" s="5"/>
      <c r="H27" s="63" t="s">
        <v>357</v>
      </c>
      <c r="I27" s="5"/>
      <c r="J27" s="69">
        <f t="shared" si="1"/>
        <v>0</v>
      </c>
      <c r="K27" s="58">
        <f t="shared" si="2"/>
        <v>0</v>
      </c>
      <c r="L27" s="58">
        <f t="shared" si="3"/>
        <v>0</v>
      </c>
      <c r="M27" s="58">
        <f t="shared" si="4"/>
        <v>0</v>
      </c>
      <c r="N27" s="58">
        <f t="shared" si="5"/>
        <v>0</v>
      </c>
      <c r="O27" s="58">
        <f ca="1">W27*'Приложение №1'!$V$10</f>
        <v>0.11985777198215895</v>
      </c>
      <c r="P27" s="58">
        <v>0</v>
      </c>
      <c r="R27" s="54"/>
      <c r="S27" s="56"/>
      <c r="T27" s="54"/>
      <c r="U27" s="54"/>
      <c r="W27" s="102">
        <v>0.24099999999999999</v>
      </c>
      <c r="X27" s="103"/>
      <c r="Y27" s="102"/>
      <c r="Z27" s="103"/>
    </row>
    <row r="28" spans="1:26" ht="38.25">
      <c r="A28" s="7">
        <f t="shared" si="0"/>
        <v>15</v>
      </c>
      <c r="B28" s="5" t="s">
        <v>142</v>
      </c>
      <c r="C28" s="5"/>
      <c r="D28" s="5"/>
      <c r="E28" s="5"/>
      <c r="F28" s="5"/>
      <c r="G28" s="5"/>
      <c r="H28" s="63" t="s">
        <v>357</v>
      </c>
      <c r="I28" s="5"/>
      <c r="J28" s="69">
        <f t="shared" si="1"/>
        <v>0</v>
      </c>
      <c r="K28" s="58">
        <f t="shared" si="2"/>
        <v>0</v>
      </c>
      <c r="L28" s="58">
        <f t="shared" si="3"/>
        <v>0</v>
      </c>
      <c r="M28" s="58">
        <f t="shared" si="4"/>
        <v>0</v>
      </c>
      <c r="N28" s="58">
        <f t="shared" si="5"/>
        <v>0</v>
      </c>
      <c r="O28" s="58">
        <f ca="1">W28*'Приложение №1'!$V$10</f>
        <v>0.1084190634527413</v>
      </c>
      <c r="P28" s="58">
        <v>0</v>
      </c>
      <c r="R28" s="54"/>
      <c r="S28" s="56"/>
      <c r="T28" s="54"/>
      <c r="U28" s="54"/>
      <c r="W28" s="102">
        <v>0.218</v>
      </c>
      <c r="X28" s="103"/>
      <c r="Y28" s="102"/>
      <c r="Z28" s="103"/>
    </row>
    <row r="29" spans="1:26" ht="51">
      <c r="A29" s="7">
        <f t="shared" si="0"/>
        <v>16</v>
      </c>
      <c r="B29" s="5" t="s">
        <v>143</v>
      </c>
      <c r="C29" s="63"/>
      <c r="D29" s="5"/>
      <c r="E29" s="5"/>
      <c r="F29" s="5"/>
      <c r="G29" s="63"/>
      <c r="H29" s="63" t="s">
        <v>357</v>
      </c>
      <c r="I29" s="5"/>
      <c r="J29" s="69">
        <f t="shared" si="1"/>
        <v>0</v>
      </c>
      <c r="K29" s="58">
        <f t="shared" si="2"/>
        <v>0</v>
      </c>
      <c r="L29" s="58">
        <f t="shared" si="3"/>
        <v>0</v>
      </c>
      <c r="M29" s="58">
        <f t="shared" si="4"/>
        <v>0</v>
      </c>
      <c r="N29" s="58">
        <f t="shared" si="5"/>
        <v>0</v>
      </c>
      <c r="O29" s="58">
        <f ca="1">W29*'Приложение №1'!$V$10</f>
        <v>9.9964365844041295E-2</v>
      </c>
      <c r="P29" s="58">
        <v>0</v>
      </c>
      <c r="R29" s="54"/>
      <c r="S29" s="56"/>
      <c r="T29" s="54"/>
      <c r="U29" s="54"/>
      <c r="W29" s="102">
        <v>0.20100000000000001</v>
      </c>
      <c r="X29" s="103"/>
      <c r="Y29" s="102"/>
      <c r="Z29" s="103"/>
    </row>
    <row r="30" spans="1:26" ht="38.25">
      <c r="A30" s="7">
        <f t="shared" si="0"/>
        <v>17</v>
      </c>
      <c r="B30" s="5" t="s">
        <v>144</v>
      </c>
      <c r="C30" s="5"/>
      <c r="D30" s="5"/>
      <c r="E30" s="5"/>
      <c r="F30" s="5"/>
      <c r="G30" s="5"/>
      <c r="H30" s="63" t="s">
        <v>357</v>
      </c>
      <c r="I30" s="5"/>
      <c r="J30" s="69">
        <f t="shared" si="1"/>
        <v>0</v>
      </c>
      <c r="K30" s="58">
        <f t="shared" si="2"/>
        <v>0</v>
      </c>
      <c r="L30" s="58">
        <f t="shared" si="3"/>
        <v>0</v>
      </c>
      <c r="M30" s="58">
        <f t="shared" si="4"/>
        <v>0</v>
      </c>
      <c r="N30" s="58">
        <f t="shared" si="5"/>
        <v>0</v>
      </c>
      <c r="O30" s="58">
        <f ca="1">W30*'Приложение №1'!$V$10</f>
        <v>0.22777950028144731</v>
      </c>
      <c r="P30" s="58">
        <v>0</v>
      </c>
      <c r="R30" s="54"/>
      <c r="S30" s="54"/>
      <c r="T30" s="54"/>
      <c r="U30" s="54"/>
      <c r="W30" s="102">
        <v>0.45800000000000002</v>
      </c>
      <c r="X30" s="103"/>
      <c r="Y30" s="102"/>
      <c r="Z30" s="103"/>
    </row>
    <row r="31" spans="1:26" ht="38.25">
      <c r="A31" s="7">
        <f t="shared" si="0"/>
        <v>18</v>
      </c>
      <c r="B31" s="5" t="s">
        <v>37</v>
      </c>
      <c r="C31" s="5"/>
      <c r="D31" s="5"/>
      <c r="E31" s="5"/>
      <c r="F31" s="5"/>
      <c r="G31" s="5"/>
      <c r="H31" s="63" t="s">
        <v>357</v>
      </c>
      <c r="I31" s="5"/>
      <c r="J31" s="69">
        <f t="shared" si="1"/>
        <v>0</v>
      </c>
      <c r="K31" s="58">
        <f t="shared" si="2"/>
        <v>0</v>
      </c>
      <c r="L31" s="58">
        <f t="shared" si="3"/>
        <v>0</v>
      </c>
      <c r="M31" s="58">
        <f t="shared" si="4"/>
        <v>0</v>
      </c>
      <c r="N31" s="58">
        <f t="shared" si="5"/>
        <v>0</v>
      </c>
      <c r="O31" s="58">
        <f ca="1">W31*'Приложение №1'!$V$10</f>
        <v>0.11936043682870601</v>
      </c>
      <c r="P31" s="58">
        <v>0</v>
      </c>
      <c r="R31" s="54"/>
      <c r="S31" s="54"/>
      <c r="T31" s="54"/>
      <c r="U31" s="54"/>
      <c r="W31" s="102">
        <v>0.24</v>
      </c>
      <c r="X31" s="103"/>
      <c r="Y31" s="102"/>
      <c r="Z31" s="103"/>
    </row>
    <row r="32" spans="1:26" ht="38.25">
      <c r="A32" s="7">
        <f t="shared" si="0"/>
        <v>19</v>
      </c>
      <c r="B32" s="5" t="s">
        <v>38</v>
      </c>
      <c r="C32" s="5"/>
      <c r="D32" s="5"/>
      <c r="E32" s="5"/>
      <c r="F32" s="5"/>
      <c r="G32" s="5"/>
      <c r="H32" s="5"/>
      <c r="I32" s="63" t="s">
        <v>357</v>
      </c>
      <c r="J32" s="69">
        <f t="shared" si="1"/>
        <v>0</v>
      </c>
      <c r="K32" s="58">
        <f t="shared" si="2"/>
        <v>0</v>
      </c>
      <c r="L32" s="58">
        <f t="shared" si="3"/>
        <v>0</v>
      </c>
      <c r="M32" s="58">
        <f t="shared" si="4"/>
        <v>0</v>
      </c>
      <c r="N32" s="58">
        <f t="shared" si="5"/>
        <v>0</v>
      </c>
      <c r="O32" s="58">
        <v>0</v>
      </c>
      <c r="P32" s="58">
        <f ca="1">Y32*'Приложение №1'!$W$10</f>
        <v>0.39090950998836582</v>
      </c>
      <c r="R32" s="54"/>
      <c r="S32" s="54"/>
      <c r="T32" s="54"/>
      <c r="U32" s="54"/>
      <c r="W32" s="104"/>
      <c r="X32" s="105"/>
      <c r="Y32" s="102">
        <v>0.65700000000000003</v>
      </c>
      <c r="Z32" s="103"/>
    </row>
    <row r="33" spans="1:26" ht="51">
      <c r="A33" s="7">
        <f t="shared" si="0"/>
        <v>20</v>
      </c>
      <c r="B33" s="5" t="s">
        <v>146</v>
      </c>
      <c r="C33" s="5"/>
      <c r="D33" s="5"/>
      <c r="E33" s="5"/>
      <c r="F33" s="5"/>
      <c r="G33" s="5"/>
      <c r="H33" s="5"/>
      <c r="I33" s="63" t="s">
        <v>357</v>
      </c>
      <c r="J33" s="69">
        <f t="shared" si="1"/>
        <v>0</v>
      </c>
      <c r="K33" s="58">
        <f t="shared" si="2"/>
        <v>0</v>
      </c>
      <c r="L33" s="58">
        <f t="shared" si="3"/>
        <v>0</v>
      </c>
      <c r="M33" s="58">
        <f t="shared" si="4"/>
        <v>0</v>
      </c>
      <c r="N33" s="58">
        <f t="shared" si="5"/>
        <v>0</v>
      </c>
      <c r="O33" s="58">
        <v>0</v>
      </c>
      <c r="P33" s="58">
        <f ca="1">Y33*'Приложение №1'!$W$10</f>
        <v>8.4024719939965014</v>
      </c>
      <c r="R33" s="54"/>
      <c r="S33" s="54"/>
      <c r="T33" s="54"/>
      <c r="U33" s="54"/>
      <c r="W33" s="102"/>
      <c r="X33" s="103"/>
      <c r="Y33" s="102">
        <v>14.122</v>
      </c>
      <c r="Z33" s="103"/>
    </row>
    <row r="34" spans="1:26" ht="38.25">
      <c r="A34" s="7">
        <f t="shared" si="0"/>
        <v>21</v>
      </c>
      <c r="B34" s="5" t="s">
        <v>31</v>
      </c>
      <c r="C34" s="5"/>
      <c r="D34" s="5"/>
      <c r="E34" s="5"/>
      <c r="F34" s="5"/>
      <c r="G34" s="5"/>
      <c r="H34" s="5"/>
      <c r="I34" s="63" t="s">
        <v>357</v>
      </c>
      <c r="J34" s="69">
        <f t="shared" si="1"/>
        <v>0</v>
      </c>
      <c r="K34" s="58">
        <f t="shared" si="2"/>
        <v>0</v>
      </c>
      <c r="L34" s="58">
        <f t="shared" si="3"/>
        <v>0</v>
      </c>
      <c r="M34" s="58">
        <f t="shared" si="4"/>
        <v>0</v>
      </c>
      <c r="N34" s="58">
        <f t="shared" si="5"/>
        <v>0</v>
      </c>
      <c r="O34" s="58">
        <v>0</v>
      </c>
      <c r="P34" s="58">
        <f ca="1">Y34*'Приложение №1'!$W$10</f>
        <v>0.29273588875841089</v>
      </c>
      <c r="R34" s="54"/>
      <c r="S34" s="54"/>
      <c r="T34" s="54"/>
      <c r="U34" s="54"/>
      <c r="W34" s="102"/>
      <c r="X34" s="103"/>
      <c r="Y34" s="102">
        <v>0.49199999999999999</v>
      </c>
      <c r="Z34" s="103"/>
    </row>
    <row r="35" spans="1:26" ht="38.25">
      <c r="A35" s="7">
        <f t="shared" si="0"/>
        <v>22</v>
      </c>
      <c r="B35" s="5" t="s">
        <v>147</v>
      </c>
      <c r="C35" s="5"/>
      <c r="D35" s="5"/>
      <c r="E35" s="5"/>
      <c r="F35" s="5"/>
      <c r="G35" s="5"/>
      <c r="H35" s="5"/>
      <c r="I35" s="63" t="s">
        <v>357</v>
      </c>
      <c r="J35" s="69">
        <f t="shared" si="1"/>
        <v>0</v>
      </c>
      <c r="K35" s="58">
        <f t="shared" si="2"/>
        <v>0</v>
      </c>
      <c r="L35" s="58">
        <f t="shared" si="3"/>
        <v>0</v>
      </c>
      <c r="M35" s="58">
        <f t="shared" si="4"/>
        <v>0</v>
      </c>
      <c r="N35" s="58">
        <f t="shared" si="5"/>
        <v>0</v>
      </c>
      <c r="O35" s="58">
        <v>0</v>
      </c>
      <c r="P35" s="58">
        <f ca="1">Y35*'Приложение №1'!$W$10</f>
        <v>0.29273588875841089</v>
      </c>
      <c r="R35" s="54"/>
      <c r="S35" s="55"/>
      <c r="T35" s="54"/>
      <c r="U35" s="54"/>
      <c r="W35" s="102"/>
      <c r="X35" s="103"/>
      <c r="Y35" s="102">
        <v>0.49199999999999999</v>
      </c>
      <c r="Z35" s="103"/>
    </row>
    <row r="36" spans="1:26" ht="38.25">
      <c r="A36" s="7">
        <f t="shared" si="0"/>
        <v>23</v>
      </c>
      <c r="B36" s="5" t="s">
        <v>32</v>
      </c>
      <c r="C36" s="5"/>
      <c r="D36" s="5"/>
      <c r="E36" s="5"/>
      <c r="F36" s="5"/>
      <c r="G36" s="5"/>
      <c r="H36" s="5"/>
      <c r="I36" s="63" t="s">
        <v>357</v>
      </c>
      <c r="J36" s="69">
        <f t="shared" si="1"/>
        <v>0</v>
      </c>
      <c r="K36" s="58">
        <f t="shared" si="2"/>
        <v>0</v>
      </c>
      <c r="L36" s="58">
        <f t="shared" si="3"/>
        <v>0</v>
      </c>
      <c r="M36" s="58">
        <f t="shared" si="4"/>
        <v>0</v>
      </c>
      <c r="N36" s="58">
        <f t="shared" si="5"/>
        <v>0</v>
      </c>
      <c r="O36" s="58">
        <v>0</v>
      </c>
      <c r="P36" s="58">
        <f ca="1">Y36*'Приложение №1'!$W$10</f>
        <v>0.19099231766554858</v>
      </c>
      <c r="R36" s="54"/>
      <c r="S36" s="54"/>
      <c r="T36" s="54"/>
      <c r="U36" s="54"/>
      <c r="W36" s="102"/>
      <c r="X36" s="103"/>
      <c r="Y36" s="102">
        <v>0.32100000000000001</v>
      </c>
      <c r="Z36" s="103"/>
    </row>
    <row r="37" spans="1:26" ht="51">
      <c r="A37" s="7">
        <f t="shared" si="0"/>
        <v>24</v>
      </c>
      <c r="B37" s="5" t="s">
        <v>360</v>
      </c>
      <c r="C37" s="5"/>
      <c r="D37" s="5"/>
      <c r="E37" s="5"/>
      <c r="F37" s="5"/>
      <c r="G37" s="5"/>
      <c r="H37" s="5"/>
      <c r="I37" s="63" t="s">
        <v>357</v>
      </c>
      <c r="J37" s="69">
        <f t="shared" si="1"/>
        <v>0</v>
      </c>
      <c r="K37" s="58">
        <f t="shared" si="2"/>
        <v>0</v>
      </c>
      <c r="L37" s="58">
        <f t="shared" si="3"/>
        <v>0</v>
      </c>
      <c r="M37" s="58">
        <f t="shared" si="4"/>
        <v>0</v>
      </c>
      <c r="N37" s="58">
        <f t="shared" si="5"/>
        <v>0</v>
      </c>
      <c r="O37" s="58">
        <v>0</v>
      </c>
      <c r="P37" s="58">
        <f ca="1">Y37*'Приложение №1'!$W$10</f>
        <v>0.15350784410502036</v>
      </c>
      <c r="R37" s="54"/>
      <c r="S37" s="54"/>
      <c r="T37" s="54"/>
      <c r="U37" s="54"/>
      <c r="W37" s="102"/>
      <c r="X37" s="103"/>
      <c r="Y37" s="102">
        <v>0.25800000000000001</v>
      </c>
      <c r="Z37" s="103"/>
    </row>
    <row r="38" spans="1:26" ht="51">
      <c r="A38" s="7">
        <f t="shared" si="0"/>
        <v>25</v>
      </c>
      <c r="B38" s="5" t="s">
        <v>42</v>
      </c>
      <c r="C38" s="5"/>
      <c r="D38" s="5"/>
      <c r="E38" s="5"/>
      <c r="F38" s="5"/>
      <c r="G38" s="5"/>
      <c r="H38" s="5"/>
      <c r="I38" s="63" t="s">
        <v>357</v>
      </c>
      <c r="J38" s="69">
        <f t="shared" si="1"/>
        <v>0</v>
      </c>
      <c r="K38" s="58">
        <f t="shared" si="2"/>
        <v>0</v>
      </c>
      <c r="L38" s="58">
        <f t="shared" si="3"/>
        <v>0</v>
      </c>
      <c r="M38" s="58">
        <f t="shared" si="4"/>
        <v>0</v>
      </c>
      <c r="N38" s="58">
        <f t="shared" si="5"/>
        <v>0</v>
      </c>
      <c r="O38" s="58">
        <v>0</v>
      </c>
      <c r="P38" s="58">
        <f ca="1">Y38*'Приложение №1'!$W$10</f>
        <v>0.13863305300957265</v>
      </c>
      <c r="R38" s="54"/>
      <c r="S38" s="54"/>
      <c r="T38" s="54"/>
      <c r="U38" s="54"/>
      <c r="W38" s="102"/>
      <c r="X38" s="103"/>
      <c r="Y38" s="102">
        <v>0.23300000000000001</v>
      </c>
      <c r="Z38" s="103"/>
    </row>
    <row r="39" spans="1:26" ht="51">
      <c r="A39" s="7">
        <f t="shared" si="0"/>
        <v>26</v>
      </c>
      <c r="B39" s="5" t="s">
        <v>148</v>
      </c>
      <c r="C39" s="5"/>
      <c r="D39" s="5"/>
      <c r="E39" s="5"/>
      <c r="F39" s="5"/>
      <c r="G39" s="5"/>
      <c r="H39" s="5"/>
      <c r="I39" s="63" t="s">
        <v>357</v>
      </c>
      <c r="J39" s="69">
        <f t="shared" si="1"/>
        <v>0</v>
      </c>
      <c r="K39" s="58">
        <f t="shared" si="2"/>
        <v>0</v>
      </c>
      <c r="L39" s="58">
        <f t="shared" si="3"/>
        <v>0</v>
      </c>
      <c r="M39" s="58">
        <f t="shared" si="4"/>
        <v>0</v>
      </c>
      <c r="N39" s="58">
        <f t="shared" si="5"/>
        <v>0</v>
      </c>
      <c r="O39" s="58">
        <v>0</v>
      </c>
      <c r="P39" s="58">
        <f ca="1">Y39*'Приложение №1'!$W$10</f>
        <v>0.12792320342085028</v>
      </c>
      <c r="R39" s="54"/>
      <c r="S39" s="54"/>
      <c r="T39" s="54"/>
      <c r="U39" s="54"/>
      <c r="W39" s="102"/>
      <c r="X39" s="103"/>
      <c r="Y39" s="102">
        <v>0.215</v>
      </c>
      <c r="Z39" s="103"/>
    </row>
    <row r="40" spans="1:26" ht="38.25">
      <c r="A40" s="7">
        <f t="shared" si="0"/>
        <v>27</v>
      </c>
      <c r="B40" s="5" t="s">
        <v>44</v>
      </c>
      <c r="C40" s="5"/>
      <c r="D40" s="5"/>
      <c r="E40" s="5"/>
      <c r="F40" s="5"/>
      <c r="G40" s="5"/>
      <c r="H40" s="5"/>
      <c r="I40" s="63" t="s">
        <v>357</v>
      </c>
      <c r="J40" s="69">
        <f t="shared" si="1"/>
        <v>0</v>
      </c>
      <c r="K40" s="58">
        <f t="shared" si="2"/>
        <v>0</v>
      </c>
      <c r="L40" s="58">
        <f t="shared" si="3"/>
        <v>0</v>
      </c>
      <c r="M40" s="58">
        <f t="shared" si="4"/>
        <v>0</v>
      </c>
      <c r="N40" s="58">
        <f t="shared" si="5"/>
        <v>0</v>
      </c>
      <c r="O40" s="58">
        <v>0</v>
      </c>
      <c r="P40" s="58">
        <f ca="1">Y40*'Приложение №1'!$W$10</f>
        <v>0.19099231766554858</v>
      </c>
      <c r="R40" s="54"/>
      <c r="S40" s="54"/>
      <c r="T40" s="54"/>
      <c r="U40" s="54"/>
      <c r="W40" s="102"/>
      <c r="X40" s="103"/>
      <c r="Y40" s="102">
        <v>0.32100000000000001</v>
      </c>
      <c r="Z40" s="103"/>
    </row>
    <row r="41" spans="1:26" ht="38.25">
      <c r="A41" s="7">
        <f t="shared" si="0"/>
        <v>28</v>
      </c>
      <c r="B41" s="3" t="s">
        <v>134</v>
      </c>
      <c r="C41" s="79" t="s">
        <v>358</v>
      </c>
      <c r="D41" s="3"/>
      <c r="E41" s="3"/>
      <c r="F41" s="3"/>
      <c r="G41" s="79" t="s">
        <v>358</v>
      </c>
      <c r="H41" s="3"/>
      <c r="I41" s="3"/>
      <c r="J41" s="69">
        <f t="shared" si="1"/>
        <v>2.2762199999999999</v>
      </c>
      <c r="K41" s="58">
        <f t="shared" si="2"/>
        <v>0</v>
      </c>
      <c r="L41" s="58">
        <f t="shared" si="3"/>
        <v>0</v>
      </c>
      <c r="M41" s="58">
        <f t="shared" si="4"/>
        <v>0</v>
      </c>
      <c r="N41" s="58">
        <f t="shared" si="5"/>
        <v>2.2762199999999999</v>
      </c>
      <c r="O41" s="58">
        <v>0</v>
      </c>
      <c r="P41" s="58">
        <v>0</v>
      </c>
      <c r="R41" s="54"/>
      <c r="S41" s="54"/>
      <c r="T41" s="54"/>
      <c r="U41" s="54">
        <v>1.929</v>
      </c>
      <c r="W41" s="102"/>
      <c r="X41" s="103"/>
      <c r="Y41" s="102"/>
      <c r="Z41" s="103"/>
    </row>
    <row r="42" spans="1:26" ht="76.5">
      <c r="A42" s="7">
        <f t="shared" si="0"/>
        <v>29</v>
      </c>
      <c r="B42" s="3" t="s">
        <v>46</v>
      </c>
      <c r="C42" s="3"/>
      <c r="D42" s="3"/>
      <c r="E42" s="3"/>
      <c r="F42" s="79" t="s">
        <v>361</v>
      </c>
      <c r="G42" s="3"/>
      <c r="H42" s="3"/>
      <c r="I42" s="3"/>
      <c r="J42" s="69">
        <f t="shared" si="1"/>
        <v>1.78888</v>
      </c>
      <c r="K42" s="58">
        <f t="shared" si="2"/>
        <v>0</v>
      </c>
      <c r="L42" s="58">
        <f t="shared" si="3"/>
        <v>0</v>
      </c>
      <c r="M42" s="58">
        <f t="shared" si="4"/>
        <v>1.78888</v>
      </c>
      <c r="N42" s="58">
        <f t="shared" si="5"/>
        <v>0</v>
      </c>
      <c r="O42" s="58">
        <v>0</v>
      </c>
      <c r="P42" s="58">
        <v>0</v>
      </c>
      <c r="R42" s="54"/>
      <c r="S42" s="54"/>
      <c r="T42" s="54">
        <v>1.516</v>
      </c>
      <c r="U42" s="54"/>
      <c r="W42" s="102"/>
      <c r="X42" s="103"/>
      <c r="Y42" s="102"/>
      <c r="Z42" s="103"/>
    </row>
    <row r="43" spans="1:26" ht="53.25" customHeight="1">
      <c r="A43" s="7">
        <f t="shared" si="0"/>
        <v>30</v>
      </c>
      <c r="B43" s="3" t="s">
        <v>93</v>
      </c>
      <c r="C43" s="3"/>
      <c r="D43" s="3"/>
      <c r="E43" s="3"/>
      <c r="F43" s="3"/>
      <c r="G43" s="3"/>
      <c r="H43" s="79" t="s">
        <v>358</v>
      </c>
      <c r="I43" s="3"/>
      <c r="J43" s="69">
        <f t="shared" si="1"/>
        <v>0</v>
      </c>
      <c r="K43" s="58">
        <f t="shared" si="2"/>
        <v>0</v>
      </c>
      <c r="L43" s="58">
        <f t="shared" si="3"/>
        <v>0</v>
      </c>
      <c r="M43" s="58">
        <f t="shared" si="4"/>
        <v>0</v>
      </c>
      <c r="N43" s="58">
        <f t="shared" si="5"/>
        <v>0</v>
      </c>
      <c r="O43" s="58">
        <f ca="1">W43*'Приложение №1'!$V$10</f>
        <v>1.9629818506787611</v>
      </c>
      <c r="P43" s="58">
        <v>0</v>
      </c>
      <c r="R43" s="54"/>
      <c r="S43" s="54"/>
      <c r="T43" s="54"/>
      <c r="U43" s="54"/>
      <c r="W43" s="102">
        <v>3.9470000000000001</v>
      </c>
      <c r="X43" s="103"/>
      <c r="Y43" s="102"/>
      <c r="Z43" s="103"/>
    </row>
    <row r="44" spans="1:26" ht="82.5" customHeight="1">
      <c r="A44" s="7">
        <f t="shared" si="0"/>
        <v>31</v>
      </c>
      <c r="B44" s="3" t="s">
        <v>47</v>
      </c>
      <c r="C44" s="3"/>
      <c r="D44" s="3"/>
      <c r="E44" s="3"/>
      <c r="F44" s="3"/>
      <c r="G44" s="3"/>
      <c r="H44" s="3"/>
      <c r="I44" s="3"/>
      <c r="J44" s="69">
        <f t="shared" si="1"/>
        <v>0</v>
      </c>
      <c r="K44" s="58">
        <f t="shared" si="2"/>
        <v>0</v>
      </c>
      <c r="L44" s="58">
        <f t="shared" si="3"/>
        <v>0</v>
      </c>
      <c r="M44" s="58">
        <f t="shared" si="4"/>
        <v>0</v>
      </c>
      <c r="N44" s="58">
        <f t="shared" si="5"/>
        <v>0</v>
      </c>
      <c r="O44" s="58">
        <f ca="1">W44*'Приложение №1'!$V$10</f>
        <v>5.8153399493252476</v>
      </c>
      <c r="P44" s="58">
        <v>0</v>
      </c>
      <c r="R44" s="54"/>
      <c r="S44" s="54"/>
      <c r="T44" s="54"/>
      <c r="U44" s="54"/>
      <c r="W44" s="102">
        <v>11.693</v>
      </c>
      <c r="X44" s="103"/>
      <c r="Y44" s="102"/>
      <c r="Z44" s="103"/>
    </row>
    <row r="45" spans="1:26" ht="25.5">
      <c r="A45" s="7">
        <f t="shared" si="0"/>
        <v>32</v>
      </c>
      <c r="B45" s="5" t="s">
        <v>53</v>
      </c>
      <c r="C45" s="5"/>
      <c r="D45" s="5"/>
      <c r="E45" s="5"/>
      <c r="F45" s="5"/>
      <c r="G45" s="5"/>
      <c r="H45" s="5"/>
      <c r="I45" s="5"/>
      <c r="J45" s="69">
        <f t="shared" si="1"/>
        <v>0</v>
      </c>
      <c r="K45" s="58">
        <f t="shared" si="2"/>
        <v>0</v>
      </c>
      <c r="L45" s="58">
        <f t="shared" si="3"/>
        <v>0</v>
      </c>
      <c r="M45" s="58">
        <f t="shared" si="4"/>
        <v>0</v>
      </c>
      <c r="N45" s="58">
        <f t="shared" si="5"/>
        <v>0</v>
      </c>
      <c r="O45" s="58">
        <f ca="1">W45*'Приложение №1'!$V$10</f>
        <v>3.7409550242730276</v>
      </c>
      <c r="P45" s="58">
        <v>0</v>
      </c>
      <c r="R45" s="54"/>
      <c r="S45" s="54"/>
      <c r="T45" s="54"/>
      <c r="U45" s="54"/>
      <c r="W45" s="102">
        <v>7.5220000000000002</v>
      </c>
      <c r="X45" s="103"/>
      <c r="Y45" s="102"/>
      <c r="Z45" s="103"/>
    </row>
    <row r="46" spans="1:26" ht="51">
      <c r="A46" s="7">
        <f t="shared" si="0"/>
        <v>33</v>
      </c>
      <c r="B46" s="5" t="s">
        <v>362</v>
      </c>
      <c r="C46" s="5"/>
      <c r="D46" s="5"/>
      <c r="E46" s="5"/>
      <c r="F46" s="5"/>
      <c r="G46" s="5"/>
      <c r="H46" s="5"/>
      <c r="I46" s="5"/>
      <c r="J46" s="69">
        <f t="shared" si="1"/>
        <v>0</v>
      </c>
      <c r="K46" s="58">
        <f t="shared" si="2"/>
        <v>0</v>
      </c>
      <c r="L46" s="58">
        <f t="shared" si="3"/>
        <v>0</v>
      </c>
      <c r="M46" s="58">
        <f t="shared" si="4"/>
        <v>0</v>
      </c>
      <c r="N46" s="58">
        <f t="shared" si="5"/>
        <v>0</v>
      </c>
      <c r="O46" s="58">
        <f ca="1">W46*'Приложение №1'!$V$10</f>
        <v>12.883964485351907</v>
      </c>
      <c r="P46" s="58">
        <v>0</v>
      </c>
      <c r="R46" s="54"/>
      <c r="S46" s="54"/>
      <c r="T46" s="54"/>
      <c r="U46" s="54"/>
      <c r="W46" s="102">
        <v>25.905999999999999</v>
      </c>
      <c r="X46" s="103"/>
      <c r="Y46" s="102"/>
      <c r="Z46" s="103"/>
    </row>
    <row r="47" spans="1:26" ht="25.5">
      <c r="A47" s="7">
        <f t="shared" si="0"/>
        <v>34</v>
      </c>
      <c r="B47" s="5" t="s">
        <v>59</v>
      </c>
      <c r="C47" s="5"/>
      <c r="D47" s="5"/>
      <c r="E47" s="5"/>
      <c r="F47" s="5"/>
      <c r="G47" s="5"/>
      <c r="H47" s="5"/>
      <c r="I47" s="63" t="s">
        <v>357</v>
      </c>
      <c r="J47" s="69">
        <f t="shared" si="1"/>
        <v>0</v>
      </c>
      <c r="K47" s="58">
        <f t="shared" si="2"/>
        <v>0</v>
      </c>
      <c r="L47" s="58">
        <f t="shared" si="3"/>
        <v>0</v>
      </c>
      <c r="M47" s="58">
        <f t="shared" si="4"/>
        <v>0</v>
      </c>
      <c r="N47" s="58">
        <f t="shared" si="5"/>
        <v>0</v>
      </c>
      <c r="O47" s="58">
        <v>0</v>
      </c>
      <c r="P47" s="58">
        <f ca="1">Y47*'Приложение №1'!$W$10</f>
        <v>2.9356887705975598</v>
      </c>
      <c r="R47" s="54"/>
      <c r="S47" s="54"/>
      <c r="T47" s="54"/>
      <c r="U47" s="54"/>
      <c r="W47" s="102"/>
      <c r="X47" s="103"/>
      <c r="Y47" s="102">
        <v>4.9340000000000002</v>
      </c>
      <c r="Z47" s="103"/>
    </row>
    <row r="48" spans="1:26" ht="51">
      <c r="A48" s="7">
        <f t="shared" si="0"/>
        <v>35</v>
      </c>
      <c r="B48" s="5" t="s">
        <v>149</v>
      </c>
      <c r="C48" s="5"/>
      <c r="D48" s="5"/>
      <c r="E48" s="5"/>
      <c r="F48" s="5"/>
      <c r="G48" s="5"/>
      <c r="H48" s="5"/>
      <c r="I48" s="63" t="s">
        <v>363</v>
      </c>
      <c r="J48" s="69">
        <f t="shared" si="1"/>
        <v>0</v>
      </c>
      <c r="K48" s="58">
        <f t="shared" si="2"/>
        <v>0</v>
      </c>
      <c r="L48" s="58">
        <f t="shared" si="3"/>
        <v>0</v>
      </c>
      <c r="M48" s="58">
        <f t="shared" si="4"/>
        <v>0</v>
      </c>
      <c r="N48" s="58">
        <f t="shared" si="5"/>
        <v>0</v>
      </c>
      <c r="O48" s="58">
        <v>0</v>
      </c>
      <c r="P48" s="58">
        <f ca="1">Y48*'Приложение №1'!$W$10</f>
        <v>15.463237831183621</v>
      </c>
      <c r="R48" s="54"/>
      <c r="S48" s="54"/>
      <c r="T48" s="54"/>
      <c r="U48" s="54"/>
      <c r="W48" s="102"/>
      <c r="X48" s="103"/>
      <c r="Y48" s="102">
        <v>25.989000000000001</v>
      </c>
      <c r="Z48" s="103"/>
    </row>
    <row r="49" spans="1:26" ht="79.5" customHeight="1">
      <c r="A49" s="7">
        <f t="shared" si="0"/>
        <v>36</v>
      </c>
      <c r="B49" s="5" t="s">
        <v>63</v>
      </c>
      <c r="C49" s="5"/>
      <c r="D49" s="5"/>
      <c r="E49" s="5"/>
      <c r="F49" s="5"/>
      <c r="G49" s="5"/>
      <c r="H49" s="5"/>
      <c r="I49" s="63" t="s">
        <v>364</v>
      </c>
      <c r="J49" s="69">
        <f t="shared" si="1"/>
        <v>0</v>
      </c>
      <c r="K49" s="58">
        <f t="shared" si="2"/>
        <v>0</v>
      </c>
      <c r="L49" s="58">
        <f t="shared" si="3"/>
        <v>0</v>
      </c>
      <c r="M49" s="58">
        <f t="shared" si="4"/>
        <v>0</v>
      </c>
      <c r="N49" s="58">
        <f t="shared" si="5"/>
        <v>0</v>
      </c>
      <c r="O49" s="58">
        <v>0</v>
      </c>
      <c r="P49" s="58">
        <f ca="1">Y49*'Приложение №1'!$W$10</f>
        <v>15.514407112551961</v>
      </c>
      <c r="R49" s="54"/>
      <c r="S49" s="54"/>
      <c r="T49" s="54"/>
      <c r="U49" s="54"/>
      <c r="W49" s="102"/>
      <c r="X49" s="103"/>
      <c r="Y49" s="102">
        <v>26.074999999999999</v>
      </c>
      <c r="Z49" s="103"/>
    </row>
    <row r="50" spans="1:26" ht="95.25" customHeight="1">
      <c r="A50" s="7">
        <f t="shared" si="0"/>
        <v>37</v>
      </c>
      <c r="B50" s="5" t="s">
        <v>365</v>
      </c>
      <c r="C50" s="5"/>
      <c r="D50" s="5"/>
      <c r="E50" s="5"/>
      <c r="F50" s="5"/>
      <c r="G50" s="5"/>
      <c r="H50" s="5"/>
      <c r="I50" s="63" t="s">
        <v>364</v>
      </c>
      <c r="J50" s="69">
        <f t="shared" si="1"/>
        <v>0</v>
      </c>
      <c r="K50" s="58">
        <f t="shared" si="2"/>
        <v>0</v>
      </c>
      <c r="L50" s="58">
        <f t="shared" si="3"/>
        <v>0</v>
      </c>
      <c r="M50" s="58">
        <f t="shared" si="4"/>
        <v>0</v>
      </c>
      <c r="N50" s="58">
        <f t="shared" si="5"/>
        <v>0</v>
      </c>
      <c r="O50" s="58">
        <v>0</v>
      </c>
      <c r="P50" s="58">
        <f ca="1">Y50*'Приложение №1'!$W$10</f>
        <v>12.578123350310584</v>
      </c>
      <c r="R50" s="54"/>
      <c r="S50" s="54"/>
      <c r="T50" s="54"/>
      <c r="U50" s="54"/>
      <c r="W50" s="102"/>
      <c r="X50" s="103"/>
      <c r="Y50" s="102">
        <v>21.14</v>
      </c>
      <c r="Z50" s="103"/>
    </row>
    <row r="51" spans="1:26">
      <c r="A51" s="31"/>
      <c r="B51" s="68" t="s">
        <v>155</v>
      </c>
      <c r="C51" s="78"/>
      <c r="D51" s="78"/>
      <c r="E51" s="78"/>
      <c r="F51" s="78"/>
      <c r="G51" s="78"/>
      <c r="H51" s="78"/>
      <c r="I51" s="78"/>
      <c r="J51" s="70">
        <f t="shared" ref="J51:P51" si="6">SUM(J14:J50)</f>
        <v>5.7855399999999992</v>
      </c>
      <c r="K51" s="70">
        <f t="shared" si="6"/>
        <v>0</v>
      </c>
      <c r="L51" s="70">
        <f t="shared" si="6"/>
        <v>1.1835399999999998</v>
      </c>
      <c r="M51" s="70">
        <f t="shared" si="6"/>
        <v>1.78888</v>
      </c>
      <c r="N51" s="70">
        <f t="shared" si="6"/>
        <v>2.8131199999999996</v>
      </c>
      <c r="O51" s="70">
        <f t="shared" si="6"/>
        <v>33.267743084774175</v>
      </c>
      <c r="P51" s="70">
        <f t="shared" si="6"/>
        <v>56.672359082011958</v>
      </c>
      <c r="W51" s="99">
        <f>SUM(W14:X50)</f>
        <v>66.891999999999996</v>
      </c>
      <c r="X51" s="100"/>
      <c r="Y51" s="99">
        <f>SUM(Y14:Z50)</f>
        <v>95.249000000000009</v>
      </c>
      <c r="Z51" s="100"/>
    </row>
    <row r="52" spans="1:26">
      <c r="A52" s="101" t="s">
        <v>74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26">
      <c r="A53" s="101" t="s">
        <v>135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</row>
    <row r="54" spans="1:26" ht="38.25">
      <c r="A54" s="7">
        <v>1</v>
      </c>
      <c r="B54" s="3" t="s">
        <v>77</v>
      </c>
      <c r="C54" s="3"/>
      <c r="D54" s="3"/>
      <c r="E54" s="3"/>
      <c r="F54" s="3"/>
      <c r="G54" s="3"/>
      <c r="H54" s="79" t="s">
        <v>357</v>
      </c>
      <c r="I54" s="3"/>
      <c r="J54" s="69">
        <f t="shared" ref="J54:J71" si="7">SUM(K54:N54)</f>
        <v>0</v>
      </c>
      <c r="K54" s="58">
        <f t="shared" ref="K54:K71" si="8">R54*1.18</f>
        <v>0</v>
      </c>
      <c r="L54" s="58">
        <f t="shared" ref="L54:L71" si="9">S54*1.18</f>
        <v>0</v>
      </c>
      <c r="M54" s="58">
        <f t="shared" ref="M54:M71" si="10">T54*1.18</f>
        <v>0</v>
      </c>
      <c r="N54" s="58">
        <f t="shared" ref="N54:N71" si="11">U54*1.18</f>
        <v>0</v>
      </c>
      <c r="O54" s="58">
        <f ca="1">W54*'Приложение №1'!$V$10</f>
        <v>1.2070324174302896</v>
      </c>
      <c r="P54" s="58">
        <v>0</v>
      </c>
      <c r="R54" s="52"/>
      <c r="S54" s="52"/>
      <c r="T54" s="52"/>
      <c r="U54" s="52"/>
      <c r="W54" s="97">
        <v>2.427</v>
      </c>
      <c r="X54" s="98"/>
      <c r="Y54" s="97"/>
      <c r="Z54" s="98"/>
    </row>
    <row r="55" spans="1:26" ht="38.25">
      <c r="A55" s="7">
        <f>A54+1</f>
        <v>2</v>
      </c>
      <c r="B55" s="3" t="s">
        <v>339</v>
      </c>
      <c r="C55" s="79" t="s">
        <v>357</v>
      </c>
      <c r="D55" s="3"/>
      <c r="E55" s="3"/>
      <c r="F55" s="79" t="s">
        <v>357</v>
      </c>
      <c r="G55" s="3"/>
      <c r="H55" s="3"/>
      <c r="I55" s="3"/>
      <c r="J55" s="69">
        <f t="shared" si="7"/>
        <v>1.4254399999999998</v>
      </c>
      <c r="K55" s="58">
        <f t="shared" si="8"/>
        <v>0</v>
      </c>
      <c r="L55" s="58">
        <f t="shared" si="9"/>
        <v>0</v>
      </c>
      <c r="M55" s="58">
        <f t="shared" si="10"/>
        <v>1.4254399999999998</v>
      </c>
      <c r="N55" s="58">
        <f t="shared" si="11"/>
        <v>0</v>
      </c>
      <c r="O55" s="58">
        <v>0</v>
      </c>
      <c r="P55" s="58">
        <v>0</v>
      </c>
      <c r="R55" s="52"/>
      <c r="S55" s="52"/>
      <c r="T55" s="52">
        <v>1.208</v>
      </c>
      <c r="U55" s="52"/>
      <c r="W55" s="97"/>
      <c r="X55" s="98"/>
      <c r="Y55" s="97"/>
      <c r="Z55" s="98"/>
    </row>
    <row r="56" spans="1:26" ht="25.5">
      <c r="A56" s="7">
        <f t="shared" ref="A56:A71" si="12">A55+1</f>
        <v>3</v>
      </c>
      <c r="B56" s="3" t="s">
        <v>80</v>
      </c>
      <c r="C56" s="3"/>
      <c r="D56" s="3"/>
      <c r="E56" s="3"/>
      <c r="F56" s="3"/>
      <c r="G56" s="3"/>
      <c r="H56" s="79" t="s">
        <v>357</v>
      </c>
      <c r="I56" s="3"/>
      <c r="J56" s="69">
        <f t="shared" si="7"/>
        <v>0</v>
      </c>
      <c r="K56" s="58">
        <f t="shared" si="8"/>
        <v>0</v>
      </c>
      <c r="L56" s="58">
        <f t="shared" si="9"/>
        <v>0</v>
      </c>
      <c r="M56" s="58">
        <f t="shared" si="10"/>
        <v>0</v>
      </c>
      <c r="N56" s="58">
        <f t="shared" si="11"/>
        <v>0</v>
      </c>
      <c r="O56" s="58">
        <f ca="1">W56*'Приложение №1'!$V$10</f>
        <v>0.57641144285195944</v>
      </c>
      <c r="P56" s="58">
        <v>0</v>
      </c>
      <c r="R56" s="52"/>
      <c r="S56" s="52"/>
      <c r="T56" s="52"/>
      <c r="U56" s="52"/>
      <c r="W56" s="97">
        <v>1.159</v>
      </c>
      <c r="X56" s="98"/>
      <c r="Y56" s="97"/>
      <c r="Z56" s="98"/>
    </row>
    <row r="57" spans="1:26" ht="25.5">
      <c r="A57" s="7">
        <f t="shared" si="12"/>
        <v>4</v>
      </c>
      <c r="B57" s="3" t="s">
        <v>340</v>
      </c>
      <c r="C57" s="3"/>
      <c r="D57" s="3"/>
      <c r="E57" s="3"/>
      <c r="F57" s="3"/>
      <c r="G57" s="3"/>
      <c r="H57" s="79" t="s">
        <v>357</v>
      </c>
      <c r="I57" s="3"/>
      <c r="J57" s="69">
        <f t="shared" si="7"/>
        <v>0</v>
      </c>
      <c r="K57" s="58">
        <f t="shared" si="8"/>
        <v>0</v>
      </c>
      <c r="L57" s="58">
        <f t="shared" si="9"/>
        <v>0</v>
      </c>
      <c r="M57" s="58">
        <f t="shared" si="10"/>
        <v>0</v>
      </c>
      <c r="N57" s="58">
        <f t="shared" si="11"/>
        <v>0</v>
      </c>
      <c r="O57" s="58">
        <f ca="1">W57*'Приложение №1'!$V$10</f>
        <v>0.65996374863205365</v>
      </c>
      <c r="P57" s="58">
        <v>0</v>
      </c>
      <c r="R57" s="52"/>
      <c r="S57" s="52"/>
      <c r="T57" s="52"/>
      <c r="U57" s="52"/>
      <c r="W57" s="97">
        <v>1.327</v>
      </c>
      <c r="X57" s="98"/>
      <c r="Y57" s="97"/>
      <c r="Z57" s="98"/>
    </row>
    <row r="58" spans="1:26" ht="25.5">
      <c r="A58" s="7">
        <f t="shared" si="12"/>
        <v>5</v>
      </c>
      <c r="B58" s="3" t="s">
        <v>341</v>
      </c>
      <c r="C58" s="3"/>
      <c r="D58" s="3"/>
      <c r="E58" s="3"/>
      <c r="F58" s="3"/>
      <c r="G58" s="3"/>
      <c r="H58" s="79" t="s">
        <v>357</v>
      </c>
      <c r="I58" s="3"/>
      <c r="J58" s="69">
        <f t="shared" si="7"/>
        <v>0</v>
      </c>
      <c r="K58" s="58">
        <f t="shared" si="8"/>
        <v>0</v>
      </c>
      <c r="L58" s="58">
        <f t="shared" si="9"/>
        <v>0</v>
      </c>
      <c r="M58" s="58">
        <f t="shared" si="10"/>
        <v>0</v>
      </c>
      <c r="N58" s="58">
        <f t="shared" si="11"/>
        <v>0</v>
      </c>
      <c r="O58" s="58">
        <f ca="1">W58*'Приложение №1'!$V$10</f>
        <v>0.66443976501313018</v>
      </c>
      <c r="P58" s="58">
        <v>0</v>
      </c>
      <c r="R58" s="52"/>
      <c r="S58" s="52"/>
      <c r="T58" s="52"/>
      <c r="U58" s="52"/>
      <c r="W58" s="97">
        <v>1.3360000000000001</v>
      </c>
      <c r="X58" s="98"/>
      <c r="Y58" s="97"/>
      <c r="Z58" s="98"/>
    </row>
    <row r="59" spans="1:26" ht="25.5">
      <c r="A59" s="7">
        <f t="shared" si="12"/>
        <v>6</v>
      </c>
      <c r="B59" s="3" t="s">
        <v>83</v>
      </c>
      <c r="C59" s="3"/>
      <c r="D59" s="3"/>
      <c r="E59" s="3"/>
      <c r="F59" s="3"/>
      <c r="G59" s="3"/>
      <c r="H59" s="79" t="s">
        <v>357</v>
      </c>
      <c r="I59" s="3"/>
      <c r="J59" s="69">
        <f t="shared" si="7"/>
        <v>0</v>
      </c>
      <c r="K59" s="58">
        <f t="shared" si="8"/>
        <v>0</v>
      </c>
      <c r="L59" s="58">
        <f t="shared" si="9"/>
        <v>0</v>
      </c>
      <c r="M59" s="58">
        <f t="shared" si="10"/>
        <v>0</v>
      </c>
      <c r="N59" s="58">
        <f t="shared" si="11"/>
        <v>0</v>
      </c>
      <c r="O59" s="58">
        <f ca="1">W59*'Приложение №1'!$V$10</f>
        <v>0.85491912878560683</v>
      </c>
      <c r="P59" s="58">
        <v>0</v>
      </c>
      <c r="R59" s="52"/>
      <c r="S59" s="52"/>
      <c r="T59" s="52"/>
      <c r="U59" s="52"/>
      <c r="W59" s="97">
        <v>1.7190000000000001</v>
      </c>
      <c r="X59" s="98"/>
      <c r="Y59" s="97"/>
      <c r="Z59" s="98"/>
    </row>
    <row r="60" spans="1:26" ht="25.5">
      <c r="A60" s="7">
        <f t="shared" si="12"/>
        <v>7</v>
      </c>
      <c r="B60" s="3" t="s">
        <v>84</v>
      </c>
      <c r="C60" s="3"/>
      <c r="D60" s="3"/>
      <c r="E60" s="3"/>
      <c r="F60" s="3"/>
      <c r="G60" s="3"/>
      <c r="H60" s="79" t="s">
        <v>357</v>
      </c>
      <c r="I60" s="3"/>
      <c r="J60" s="69">
        <f t="shared" si="7"/>
        <v>0</v>
      </c>
      <c r="K60" s="58">
        <f t="shared" si="8"/>
        <v>0</v>
      </c>
      <c r="L60" s="58">
        <f t="shared" si="9"/>
        <v>0</v>
      </c>
      <c r="M60" s="58">
        <f t="shared" si="10"/>
        <v>0</v>
      </c>
      <c r="N60" s="58">
        <f t="shared" si="11"/>
        <v>0</v>
      </c>
      <c r="O60" s="58">
        <f ca="1">W60*'Приложение №1'!$V$10</f>
        <v>0.66991045170111252</v>
      </c>
      <c r="P60" s="58">
        <v>0</v>
      </c>
      <c r="R60" s="52"/>
      <c r="S60" s="52"/>
      <c r="T60" s="52"/>
      <c r="U60" s="52"/>
      <c r="W60" s="97">
        <v>1.347</v>
      </c>
      <c r="X60" s="98"/>
      <c r="Y60" s="97"/>
      <c r="Z60" s="98"/>
    </row>
    <row r="61" spans="1:26" ht="25.5">
      <c r="A61" s="7">
        <f t="shared" si="12"/>
        <v>8</v>
      </c>
      <c r="B61" s="3" t="s">
        <v>85</v>
      </c>
      <c r="C61" s="3"/>
      <c r="D61" s="3"/>
      <c r="E61" s="3"/>
      <c r="F61" s="3"/>
      <c r="G61" s="3"/>
      <c r="H61" s="79" t="s">
        <v>357</v>
      </c>
      <c r="I61" s="3"/>
      <c r="J61" s="69">
        <f t="shared" si="7"/>
        <v>0</v>
      </c>
      <c r="K61" s="58">
        <f t="shared" si="8"/>
        <v>0</v>
      </c>
      <c r="L61" s="58">
        <f t="shared" si="9"/>
        <v>0</v>
      </c>
      <c r="M61" s="58">
        <f t="shared" si="10"/>
        <v>0</v>
      </c>
      <c r="N61" s="58">
        <f t="shared" si="11"/>
        <v>0</v>
      </c>
      <c r="O61" s="58">
        <f ca="1">W61*'Приложение №1'!$V$10</f>
        <v>0.63658899641976541</v>
      </c>
      <c r="P61" s="58">
        <v>0</v>
      </c>
      <c r="R61" s="52"/>
      <c r="S61" s="52"/>
      <c r="T61" s="52"/>
      <c r="U61" s="52"/>
      <c r="W61" s="97">
        <v>1.28</v>
      </c>
      <c r="X61" s="98"/>
      <c r="Y61" s="97"/>
      <c r="Z61" s="98"/>
    </row>
    <row r="62" spans="1:26" ht="25.5">
      <c r="A62" s="7">
        <f t="shared" si="12"/>
        <v>9</v>
      </c>
      <c r="B62" s="3" t="s">
        <v>87</v>
      </c>
      <c r="C62" s="3"/>
      <c r="D62" s="3"/>
      <c r="E62" s="3"/>
      <c r="F62" s="3"/>
      <c r="G62" s="3"/>
      <c r="H62" s="79" t="s">
        <v>357</v>
      </c>
      <c r="I62" s="3"/>
      <c r="J62" s="69">
        <f t="shared" si="7"/>
        <v>0</v>
      </c>
      <c r="K62" s="58">
        <f t="shared" si="8"/>
        <v>0</v>
      </c>
      <c r="L62" s="58">
        <f t="shared" si="9"/>
        <v>0</v>
      </c>
      <c r="M62" s="58">
        <f t="shared" si="10"/>
        <v>0</v>
      </c>
      <c r="N62" s="58">
        <f t="shared" si="11"/>
        <v>0</v>
      </c>
      <c r="O62" s="58">
        <f ca="1">W62*'Приложение №1'!$V$10</f>
        <v>0.49037246130460055</v>
      </c>
      <c r="P62" s="58">
        <v>0</v>
      </c>
      <c r="R62" s="52"/>
      <c r="S62" s="52"/>
      <c r="T62" s="52"/>
      <c r="U62" s="52"/>
      <c r="W62" s="97">
        <v>0.98599999999999999</v>
      </c>
      <c r="X62" s="98"/>
      <c r="Y62" s="97"/>
      <c r="Z62" s="98"/>
    </row>
    <row r="63" spans="1:26" ht="25.5">
      <c r="A63" s="7">
        <f t="shared" si="12"/>
        <v>10</v>
      </c>
      <c r="B63" s="3" t="s">
        <v>88</v>
      </c>
      <c r="C63" s="3"/>
      <c r="D63" s="3"/>
      <c r="E63" s="3"/>
      <c r="F63" s="3"/>
      <c r="G63" s="3"/>
      <c r="H63" s="79" t="s">
        <v>357</v>
      </c>
      <c r="I63" s="3"/>
      <c r="J63" s="69">
        <f t="shared" si="7"/>
        <v>0</v>
      </c>
      <c r="K63" s="58">
        <f t="shared" si="8"/>
        <v>0</v>
      </c>
      <c r="L63" s="58">
        <f t="shared" si="9"/>
        <v>0</v>
      </c>
      <c r="M63" s="58">
        <f t="shared" si="10"/>
        <v>0</v>
      </c>
      <c r="N63" s="58">
        <f t="shared" si="11"/>
        <v>0</v>
      </c>
      <c r="O63" s="58">
        <f ca="1">W63*'Приложение №1'!$V$10</f>
        <v>0.32575452551167683</v>
      </c>
      <c r="P63" s="58">
        <v>0</v>
      </c>
      <c r="R63" s="52"/>
      <c r="S63" s="52"/>
      <c r="T63" s="52"/>
      <c r="U63" s="52"/>
      <c r="W63" s="97">
        <v>0.65500000000000003</v>
      </c>
      <c r="X63" s="98"/>
      <c r="Y63" s="97"/>
      <c r="Z63" s="98"/>
    </row>
    <row r="64" spans="1:26" ht="25.5">
      <c r="A64" s="7">
        <f t="shared" si="12"/>
        <v>11</v>
      </c>
      <c r="B64" s="5" t="s">
        <v>342</v>
      </c>
      <c r="C64" s="5"/>
      <c r="D64" s="5"/>
      <c r="E64" s="5"/>
      <c r="F64" s="5"/>
      <c r="G64" s="5"/>
      <c r="H64" s="79" t="s">
        <v>357</v>
      </c>
      <c r="I64" s="5"/>
      <c r="J64" s="69">
        <f t="shared" si="7"/>
        <v>0</v>
      </c>
      <c r="K64" s="58">
        <f t="shared" si="8"/>
        <v>0</v>
      </c>
      <c r="L64" s="58">
        <f t="shared" si="9"/>
        <v>0</v>
      </c>
      <c r="M64" s="58">
        <f t="shared" si="10"/>
        <v>0</v>
      </c>
      <c r="N64" s="58">
        <f t="shared" si="11"/>
        <v>0</v>
      </c>
      <c r="O64" s="58">
        <f ca="1">W64*'Приложение №1'!$V$10</f>
        <v>1.0369437949493834</v>
      </c>
      <c r="P64" s="58">
        <v>0</v>
      </c>
      <c r="R64" s="52"/>
      <c r="S64" s="52"/>
      <c r="T64" s="52"/>
      <c r="U64" s="52"/>
      <c r="W64" s="97">
        <v>2.085</v>
      </c>
      <c r="X64" s="98"/>
      <c r="Y64" s="97"/>
      <c r="Z64" s="98"/>
    </row>
    <row r="65" spans="1:26" ht="25.5">
      <c r="A65" s="7">
        <f t="shared" si="12"/>
        <v>12</v>
      </c>
      <c r="B65" s="5" t="s">
        <v>343</v>
      </c>
      <c r="C65" s="5"/>
      <c r="D65" s="5"/>
      <c r="E65" s="5"/>
      <c r="F65" s="5"/>
      <c r="G65" s="5"/>
      <c r="H65" s="79" t="s">
        <v>357</v>
      </c>
      <c r="I65" s="5"/>
      <c r="J65" s="69">
        <f t="shared" si="7"/>
        <v>0</v>
      </c>
      <c r="K65" s="58">
        <f t="shared" si="8"/>
        <v>0</v>
      </c>
      <c r="L65" s="58">
        <f t="shared" si="9"/>
        <v>0</v>
      </c>
      <c r="M65" s="58">
        <f t="shared" si="10"/>
        <v>0</v>
      </c>
      <c r="N65" s="58">
        <f t="shared" si="11"/>
        <v>0</v>
      </c>
      <c r="O65" s="58">
        <f ca="1">W65*'Приложение №1'!$V$10</f>
        <v>1.7138169387988373</v>
      </c>
      <c r="P65" s="58">
        <v>0</v>
      </c>
      <c r="R65" s="52"/>
      <c r="S65" s="52"/>
      <c r="T65" s="52"/>
      <c r="U65" s="52"/>
      <c r="W65" s="97">
        <v>3.4460000000000002</v>
      </c>
      <c r="X65" s="98"/>
      <c r="Y65" s="97"/>
      <c r="Z65" s="98"/>
    </row>
    <row r="66" spans="1:26" ht="25.5">
      <c r="A66" s="7">
        <f t="shared" si="12"/>
        <v>13</v>
      </c>
      <c r="B66" s="5" t="s">
        <v>344</v>
      </c>
      <c r="C66" s="5"/>
      <c r="D66" s="5"/>
      <c r="E66" s="5"/>
      <c r="F66" s="5"/>
      <c r="G66" s="5"/>
      <c r="H66" s="79" t="s">
        <v>357</v>
      </c>
      <c r="I66" s="5"/>
      <c r="J66" s="69">
        <f t="shared" si="7"/>
        <v>0</v>
      </c>
      <c r="K66" s="58">
        <f t="shared" si="8"/>
        <v>0</v>
      </c>
      <c r="L66" s="58">
        <f t="shared" si="9"/>
        <v>0</v>
      </c>
      <c r="M66" s="58">
        <f t="shared" si="10"/>
        <v>0</v>
      </c>
      <c r="N66" s="58">
        <f t="shared" si="11"/>
        <v>0</v>
      </c>
      <c r="O66" s="58">
        <f ca="1">W66*'Приложение №1'!$V$10</f>
        <v>1.1110467328138718</v>
      </c>
      <c r="P66" s="58">
        <v>0</v>
      </c>
      <c r="R66" s="52"/>
      <c r="S66" s="52"/>
      <c r="T66" s="52"/>
      <c r="U66" s="52"/>
      <c r="W66" s="97">
        <v>2.234</v>
      </c>
      <c r="X66" s="98"/>
      <c r="Y66" s="97"/>
      <c r="Z66" s="98"/>
    </row>
    <row r="67" spans="1:26" ht="25.5">
      <c r="A67" s="7">
        <f t="shared" si="12"/>
        <v>14</v>
      </c>
      <c r="B67" s="5" t="s">
        <v>345</v>
      </c>
      <c r="C67" s="5"/>
      <c r="D67" s="5"/>
      <c r="E67" s="5"/>
      <c r="F67" s="5"/>
      <c r="G67" s="5"/>
      <c r="H67" s="79" t="s">
        <v>357</v>
      </c>
      <c r="I67" s="5"/>
      <c r="J67" s="69">
        <f t="shared" si="7"/>
        <v>0</v>
      </c>
      <c r="K67" s="58">
        <f t="shared" si="8"/>
        <v>0</v>
      </c>
      <c r="L67" s="58">
        <f t="shared" si="9"/>
        <v>0</v>
      </c>
      <c r="M67" s="58">
        <f t="shared" si="10"/>
        <v>0</v>
      </c>
      <c r="N67" s="58">
        <f t="shared" si="11"/>
        <v>0</v>
      </c>
      <c r="O67" s="58">
        <f ca="1">W67*'Приложение №1'!$V$10</f>
        <v>1.6715434507553373</v>
      </c>
      <c r="P67" s="58">
        <v>0</v>
      </c>
      <c r="R67" s="52"/>
      <c r="S67" s="52"/>
      <c r="T67" s="52"/>
      <c r="U67" s="52"/>
      <c r="W67" s="97">
        <v>3.3610000000000002</v>
      </c>
      <c r="X67" s="98"/>
      <c r="Y67" s="97"/>
      <c r="Z67" s="98"/>
    </row>
    <row r="68" spans="1:26" ht="25.5">
      <c r="A68" s="7">
        <f t="shared" si="12"/>
        <v>15</v>
      </c>
      <c r="B68" s="3" t="s">
        <v>90</v>
      </c>
      <c r="C68" s="3"/>
      <c r="D68" s="3"/>
      <c r="E68" s="3"/>
      <c r="F68" s="3"/>
      <c r="G68" s="3"/>
      <c r="H68" s="79" t="s">
        <v>359</v>
      </c>
      <c r="I68" s="3"/>
      <c r="J68" s="69">
        <f t="shared" si="7"/>
        <v>3.1163799999999999</v>
      </c>
      <c r="K68" s="58">
        <f t="shared" si="8"/>
        <v>0</v>
      </c>
      <c r="L68" s="58">
        <f t="shared" si="9"/>
        <v>0</v>
      </c>
      <c r="M68" s="58">
        <f t="shared" si="10"/>
        <v>0</v>
      </c>
      <c r="N68" s="58">
        <f t="shared" si="11"/>
        <v>3.1163799999999999</v>
      </c>
      <c r="O68" s="58">
        <v>0</v>
      </c>
      <c r="P68" s="58">
        <v>0</v>
      </c>
      <c r="R68" s="52"/>
      <c r="S68" s="52"/>
      <c r="T68" s="52"/>
      <c r="U68" s="52">
        <v>2.641</v>
      </c>
      <c r="W68" s="97"/>
      <c r="X68" s="98"/>
      <c r="Y68" s="97"/>
      <c r="Z68" s="98"/>
    </row>
    <row r="69" spans="1:26" ht="25.5">
      <c r="A69" s="7">
        <f t="shared" si="12"/>
        <v>16</v>
      </c>
      <c r="B69" s="3" t="s">
        <v>95</v>
      </c>
      <c r="C69" s="3"/>
      <c r="D69" s="3"/>
      <c r="E69" s="3"/>
      <c r="F69" s="3"/>
      <c r="G69" s="3"/>
      <c r="H69" s="79" t="s">
        <v>366</v>
      </c>
      <c r="I69" s="3"/>
      <c r="J69" s="69">
        <f t="shared" si="7"/>
        <v>0</v>
      </c>
      <c r="K69" s="58">
        <f t="shared" si="8"/>
        <v>0</v>
      </c>
      <c r="L69" s="58">
        <f t="shared" si="9"/>
        <v>0</v>
      </c>
      <c r="M69" s="58">
        <f t="shared" si="10"/>
        <v>0</v>
      </c>
      <c r="N69" s="58">
        <f t="shared" si="11"/>
        <v>0</v>
      </c>
      <c r="O69" s="58">
        <f ca="1">W69*'Приложение №1'!$V$10</f>
        <v>0.94195278063987153</v>
      </c>
      <c r="P69" s="58">
        <v>0</v>
      </c>
      <c r="R69" s="52"/>
      <c r="S69" s="52"/>
      <c r="T69" s="52"/>
      <c r="U69" s="52"/>
      <c r="W69" s="97">
        <v>1.8939999999999999</v>
      </c>
      <c r="X69" s="98"/>
      <c r="Y69" s="97"/>
      <c r="Z69" s="98"/>
    </row>
    <row r="70" spans="1:26" ht="25.5">
      <c r="A70" s="7">
        <f t="shared" si="12"/>
        <v>17</v>
      </c>
      <c r="B70" s="5" t="s">
        <v>97</v>
      </c>
      <c r="C70" s="5"/>
      <c r="D70" s="5"/>
      <c r="E70" s="5"/>
      <c r="F70" s="5"/>
      <c r="G70" s="5"/>
      <c r="H70" s="79" t="s">
        <v>366</v>
      </c>
      <c r="I70" s="5"/>
      <c r="J70" s="69">
        <f t="shared" si="7"/>
        <v>0</v>
      </c>
      <c r="K70" s="58">
        <f t="shared" si="8"/>
        <v>0</v>
      </c>
      <c r="L70" s="58">
        <f t="shared" si="9"/>
        <v>0</v>
      </c>
      <c r="M70" s="58">
        <f t="shared" si="10"/>
        <v>0</v>
      </c>
      <c r="N70" s="58">
        <f t="shared" si="11"/>
        <v>0</v>
      </c>
      <c r="O70" s="58">
        <v>0</v>
      </c>
      <c r="P70" s="58">
        <f ca="1">Y70*'Приложение №1'!$W$10</f>
        <v>0.6330711090222545</v>
      </c>
      <c r="R70" s="52"/>
      <c r="S70" s="52"/>
      <c r="T70" s="52"/>
      <c r="U70" s="52"/>
      <c r="W70" s="97"/>
      <c r="X70" s="98"/>
      <c r="Y70" s="97">
        <v>1.0640000000000001</v>
      </c>
      <c r="Z70" s="98"/>
    </row>
    <row r="71" spans="1:26" ht="25.5">
      <c r="A71" s="7">
        <f t="shared" si="12"/>
        <v>18</v>
      </c>
      <c r="B71" s="3" t="s">
        <v>91</v>
      </c>
      <c r="C71" s="79" t="s">
        <v>357</v>
      </c>
      <c r="D71" s="3"/>
      <c r="E71" s="79" t="s">
        <v>357</v>
      </c>
      <c r="F71" s="3"/>
      <c r="G71" s="3"/>
      <c r="H71" s="3"/>
      <c r="I71" s="3"/>
      <c r="J71" s="69">
        <f t="shared" si="7"/>
        <v>0.73985999999999996</v>
      </c>
      <c r="K71" s="58">
        <f t="shared" si="8"/>
        <v>0</v>
      </c>
      <c r="L71" s="58">
        <f t="shared" si="9"/>
        <v>0.73985999999999996</v>
      </c>
      <c r="M71" s="58">
        <f t="shared" si="10"/>
        <v>0</v>
      </c>
      <c r="N71" s="58">
        <f t="shared" si="11"/>
        <v>0</v>
      </c>
      <c r="O71" s="58">
        <v>0</v>
      </c>
      <c r="P71" s="58">
        <v>0</v>
      </c>
      <c r="R71" s="52"/>
      <c r="S71" s="52">
        <v>0.627</v>
      </c>
      <c r="T71" s="52"/>
      <c r="U71" s="52"/>
      <c r="W71" s="97"/>
      <c r="X71" s="98"/>
      <c r="Y71" s="97"/>
      <c r="Z71" s="98"/>
    </row>
    <row r="72" spans="1:26">
      <c r="A72" s="31"/>
      <c r="B72" s="68" t="s">
        <v>155</v>
      </c>
      <c r="C72" s="68"/>
      <c r="D72" s="68"/>
      <c r="E72" s="68"/>
      <c r="F72" s="68"/>
      <c r="G72" s="68"/>
      <c r="H72" s="68"/>
      <c r="I72" s="68"/>
      <c r="J72" s="59">
        <f t="shared" ref="J72:P72" si="13">SUM(J54:J71)</f>
        <v>5.2816799999999997</v>
      </c>
      <c r="K72" s="59">
        <f t="shared" si="13"/>
        <v>0</v>
      </c>
      <c r="L72" s="59">
        <f t="shared" si="13"/>
        <v>0.73985999999999996</v>
      </c>
      <c r="M72" s="59">
        <f t="shared" si="13"/>
        <v>1.4254399999999998</v>
      </c>
      <c r="N72" s="59">
        <f t="shared" si="13"/>
        <v>3.1163799999999999</v>
      </c>
      <c r="O72" s="59">
        <f t="shared" si="13"/>
        <v>12.560696635607496</v>
      </c>
      <c r="P72" s="59">
        <f t="shared" si="13"/>
        <v>0.6330711090222545</v>
      </c>
      <c r="W72" s="97">
        <f>SUM(W54:X71)</f>
        <v>25.256000000000004</v>
      </c>
      <c r="X72" s="98"/>
      <c r="Y72" s="97">
        <f>SUM(Y54:Z71)</f>
        <v>1.0640000000000001</v>
      </c>
      <c r="Z72" s="98"/>
    </row>
    <row r="73" spans="1:26">
      <c r="A73" s="101" t="s">
        <v>70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</row>
    <row r="74" spans="1:26" ht="114.75">
      <c r="A74" s="7">
        <v>1</v>
      </c>
      <c r="B74" s="23" t="s">
        <v>71</v>
      </c>
      <c r="C74" s="80" t="s">
        <v>367</v>
      </c>
      <c r="D74" s="23"/>
      <c r="E74" s="23"/>
      <c r="F74" s="23"/>
      <c r="G74" s="80" t="s">
        <v>367</v>
      </c>
      <c r="H74" s="23"/>
      <c r="I74" s="23"/>
      <c r="J74" s="69">
        <f>SUM(K74:N74)</f>
        <v>28.689339999999998</v>
      </c>
      <c r="K74" s="58">
        <f>R74*1.18</f>
        <v>0</v>
      </c>
      <c r="L74" s="58">
        <f>S74*1.18</f>
        <v>0</v>
      </c>
      <c r="M74" s="58">
        <f>T74*1.18</f>
        <v>0</v>
      </c>
      <c r="N74" s="58">
        <f>U74*1.18</f>
        <v>28.689339999999998</v>
      </c>
      <c r="O74" s="58">
        <v>0</v>
      </c>
      <c r="P74" s="58">
        <v>0</v>
      </c>
      <c r="R74" s="32"/>
      <c r="S74" s="32"/>
      <c r="T74" s="32"/>
      <c r="U74" s="32">
        <v>24.312999999999999</v>
      </c>
    </row>
    <row r="75" spans="1:26">
      <c r="A75" s="31"/>
      <c r="B75" s="68" t="s">
        <v>155</v>
      </c>
      <c r="C75" s="68"/>
      <c r="D75" s="68"/>
      <c r="E75" s="68"/>
      <c r="F75" s="68"/>
      <c r="G75" s="68"/>
      <c r="H75" s="68"/>
      <c r="I75" s="68"/>
      <c r="J75" s="59">
        <f>J74</f>
        <v>28.689339999999998</v>
      </c>
      <c r="K75" s="59">
        <f t="shared" ref="K75:P75" si="14">K74</f>
        <v>0</v>
      </c>
      <c r="L75" s="59">
        <f t="shared" si="14"/>
        <v>0</v>
      </c>
      <c r="M75" s="59">
        <f t="shared" si="14"/>
        <v>0</v>
      </c>
      <c r="N75" s="59">
        <f t="shared" si="14"/>
        <v>28.689339999999998</v>
      </c>
      <c r="O75" s="59">
        <f t="shared" si="14"/>
        <v>0</v>
      </c>
      <c r="P75" s="59">
        <f t="shared" si="14"/>
        <v>0</v>
      </c>
    </row>
    <row r="76" spans="1:26">
      <c r="A76" s="101" t="s">
        <v>136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</row>
    <row r="77" spans="1:26" ht="38.25">
      <c r="A77" s="7">
        <v>1</v>
      </c>
      <c r="B77" s="2" t="s">
        <v>102</v>
      </c>
      <c r="C77" s="2"/>
      <c r="D77" s="2"/>
      <c r="E77" s="2"/>
      <c r="F77" s="2"/>
      <c r="G77" s="2"/>
      <c r="H77" s="2"/>
      <c r="I77" s="24" t="s">
        <v>368</v>
      </c>
      <c r="J77" s="69">
        <f>SUM(K77:N77)</f>
        <v>0</v>
      </c>
      <c r="K77" s="58">
        <f>R77*1.18</f>
        <v>0</v>
      </c>
      <c r="L77" s="58">
        <f>S77*1.18</f>
        <v>0</v>
      </c>
      <c r="M77" s="58">
        <f>T77*1.18</f>
        <v>0</v>
      </c>
      <c r="N77" s="58">
        <f>U77*1.18</f>
        <v>0</v>
      </c>
      <c r="O77" s="58">
        <v>0</v>
      </c>
      <c r="P77" s="58">
        <f ca="1">Y77*'Приложение №1'!$W$10</f>
        <v>0.87939764956286859</v>
      </c>
      <c r="W77" s="95"/>
      <c r="X77" s="96"/>
      <c r="Y77" s="95">
        <v>1.478</v>
      </c>
      <c r="Z77" s="96"/>
    </row>
    <row r="78" spans="1:26">
      <c r="A78" s="31"/>
      <c r="B78" s="68" t="s">
        <v>155</v>
      </c>
      <c r="C78" s="68"/>
      <c r="D78" s="68"/>
      <c r="E78" s="68"/>
      <c r="F78" s="68"/>
      <c r="G78" s="68"/>
      <c r="H78" s="68"/>
      <c r="I78" s="68"/>
      <c r="J78" s="59">
        <f>J77</f>
        <v>0</v>
      </c>
      <c r="K78" s="59">
        <f t="shared" ref="K78:P78" si="15">K77</f>
        <v>0</v>
      </c>
      <c r="L78" s="59">
        <f t="shared" si="15"/>
        <v>0</v>
      </c>
      <c r="M78" s="59">
        <f t="shared" si="15"/>
        <v>0</v>
      </c>
      <c r="N78" s="59">
        <f t="shared" si="15"/>
        <v>0</v>
      </c>
      <c r="O78" s="59">
        <f t="shared" si="15"/>
        <v>0</v>
      </c>
      <c r="P78" s="59">
        <f t="shared" si="15"/>
        <v>0.87939764956286859</v>
      </c>
      <c r="W78" s="97">
        <f>W77</f>
        <v>0</v>
      </c>
      <c r="X78" s="98"/>
      <c r="Y78" s="97">
        <f>Y77</f>
        <v>1.478</v>
      </c>
      <c r="Z78" s="98"/>
    </row>
    <row r="79" spans="1:26">
      <c r="A79" s="101" t="s">
        <v>137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</row>
    <row r="80" spans="1:26" ht="63.75">
      <c r="A80" s="7">
        <v>1</v>
      </c>
      <c r="B80" s="3" t="s">
        <v>104</v>
      </c>
      <c r="C80" s="79" t="s">
        <v>357</v>
      </c>
      <c r="D80" s="3"/>
      <c r="E80" s="79" t="s">
        <v>357</v>
      </c>
      <c r="F80" s="3"/>
      <c r="G80" s="3"/>
      <c r="H80" s="3"/>
      <c r="I80" s="3"/>
      <c r="J80" s="69">
        <f t="shared" ref="J80:J105" si="16">SUM(K80:N80)</f>
        <v>7.3159999999999989E-2</v>
      </c>
      <c r="K80" s="58">
        <f t="shared" ref="K80:K105" si="17">R80*1.18</f>
        <v>0</v>
      </c>
      <c r="L80" s="58">
        <f t="shared" ref="L80:L105" si="18">S80*1.18</f>
        <v>7.3159999999999989E-2</v>
      </c>
      <c r="M80" s="58">
        <f t="shared" ref="M80:M105" si="19">T80*1.18</f>
        <v>0</v>
      </c>
      <c r="N80" s="58">
        <f t="shared" ref="N80:N105" si="20">U80*1.18</f>
        <v>0</v>
      </c>
      <c r="O80" s="58">
        <v>0</v>
      </c>
      <c r="P80" s="58">
        <v>0</v>
      </c>
      <c r="R80" s="32"/>
      <c r="S80" s="32">
        <v>6.2E-2</v>
      </c>
      <c r="T80" s="32"/>
      <c r="U80" s="32"/>
      <c r="W80" s="95"/>
      <c r="X80" s="96"/>
      <c r="Y80" s="95"/>
      <c r="Z80" s="96"/>
    </row>
    <row r="81" spans="1:26" ht="38.25">
      <c r="A81" s="7">
        <f>A80+1</f>
        <v>2</v>
      </c>
      <c r="B81" s="3" t="s">
        <v>105</v>
      </c>
      <c r="C81" s="79" t="s">
        <v>357</v>
      </c>
      <c r="D81" s="79" t="s">
        <v>357</v>
      </c>
      <c r="E81" s="3"/>
      <c r="F81" s="3"/>
      <c r="G81" s="3"/>
      <c r="H81" s="3"/>
      <c r="I81" s="3"/>
      <c r="J81" s="69">
        <f t="shared" si="16"/>
        <v>1.2354599999999998</v>
      </c>
      <c r="K81" s="58">
        <f t="shared" si="17"/>
        <v>1.2354599999999998</v>
      </c>
      <c r="L81" s="58">
        <f t="shared" si="18"/>
        <v>0</v>
      </c>
      <c r="M81" s="58">
        <f t="shared" si="19"/>
        <v>0</v>
      </c>
      <c r="N81" s="58">
        <f t="shared" si="20"/>
        <v>0</v>
      </c>
      <c r="O81" s="58">
        <v>0</v>
      </c>
      <c r="P81" s="58">
        <v>0</v>
      </c>
      <c r="R81" s="32">
        <v>1.0469999999999999</v>
      </c>
      <c r="S81" s="32"/>
      <c r="T81" s="32"/>
      <c r="U81" s="32"/>
      <c r="W81" s="95"/>
      <c r="X81" s="96"/>
      <c r="Y81" s="95"/>
      <c r="Z81" s="96"/>
    </row>
    <row r="82" spans="1:26" ht="51">
      <c r="A82" s="7">
        <f>A81+1</f>
        <v>3</v>
      </c>
      <c r="B82" s="3" t="s">
        <v>106</v>
      </c>
      <c r="C82" s="79" t="s">
        <v>357</v>
      </c>
      <c r="D82" s="3"/>
      <c r="E82" s="79" t="s">
        <v>357</v>
      </c>
      <c r="F82" s="3"/>
      <c r="G82" s="3"/>
      <c r="H82" s="3"/>
      <c r="I82" s="3"/>
      <c r="J82" s="69">
        <f t="shared" si="16"/>
        <v>1.2649600000000001</v>
      </c>
      <c r="K82" s="58">
        <f t="shared" si="17"/>
        <v>0</v>
      </c>
      <c r="L82" s="58">
        <f t="shared" si="18"/>
        <v>1.2649600000000001</v>
      </c>
      <c r="M82" s="58">
        <f t="shared" si="19"/>
        <v>0</v>
      </c>
      <c r="N82" s="58">
        <f t="shared" si="20"/>
        <v>0</v>
      </c>
      <c r="O82" s="58">
        <v>0</v>
      </c>
      <c r="P82" s="58">
        <v>0</v>
      </c>
      <c r="R82" s="32"/>
      <c r="S82" s="32">
        <v>1.0720000000000001</v>
      </c>
      <c r="T82" s="32"/>
      <c r="U82" s="32"/>
      <c r="W82" s="95"/>
      <c r="X82" s="96"/>
      <c r="Y82" s="95"/>
      <c r="Z82" s="96"/>
    </row>
    <row r="83" spans="1:26">
      <c r="A83" s="7">
        <v>4</v>
      </c>
      <c r="B83" s="3" t="s">
        <v>203</v>
      </c>
      <c r="C83" s="79" t="s">
        <v>357</v>
      </c>
      <c r="D83" s="3"/>
      <c r="E83" s="79" t="s">
        <v>357</v>
      </c>
      <c r="F83" s="3"/>
      <c r="G83" s="3"/>
      <c r="H83" s="3"/>
      <c r="I83" s="3"/>
      <c r="J83" s="69">
        <f t="shared" si="16"/>
        <v>2.3989399999999996</v>
      </c>
      <c r="K83" s="58">
        <f t="shared" si="17"/>
        <v>0</v>
      </c>
      <c r="L83" s="58">
        <f t="shared" si="18"/>
        <v>2.3989399999999996</v>
      </c>
      <c r="M83" s="58">
        <f t="shared" si="19"/>
        <v>0</v>
      </c>
      <c r="N83" s="58">
        <f t="shared" si="20"/>
        <v>0</v>
      </c>
      <c r="O83" s="58">
        <v>0</v>
      </c>
      <c r="P83" s="58">
        <v>0</v>
      </c>
      <c r="R83" s="32"/>
      <c r="S83" s="32">
        <v>2.0329999999999999</v>
      </c>
      <c r="T83" s="32"/>
      <c r="U83" s="32"/>
      <c r="W83" s="95"/>
      <c r="X83" s="96"/>
      <c r="Y83" s="95"/>
      <c r="Z83" s="96"/>
    </row>
    <row r="84" spans="1:26" ht="25.5">
      <c r="A84" s="7">
        <f>A83+1</f>
        <v>5</v>
      </c>
      <c r="B84" s="3" t="s">
        <v>204</v>
      </c>
      <c r="C84" s="79" t="s">
        <v>357</v>
      </c>
      <c r="D84" s="3"/>
      <c r="E84" s="79" t="s">
        <v>357</v>
      </c>
      <c r="F84" s="3"/>
      <c r="G84" s="3"/>
      <c r="H84" s="3"/>
      <c r="I84" s="3"/>
      <c r="J84" s="69">
        <f t="shared" si="16"/>
        <v>1.4997799999999999</v>
      </c>
      <c r="K84" s="58">
        <f t="shared" si="17"/>
        <v>0</v>
      </c>
      <c r="L84" s="58">
        <f t="shared" si="18"/>
        <v>1.4997799999999999</v>
      </c>
      <c r="M84" s="58">
        <f t="shared" si="19"/>
        <v>0</v>
      </c>
      <c r="N84" s="58">
        <f t="shared" si="20"/>
        <v>0</v>
      </c>
      <c r="O84" s="58">
        <v>0</v>
      </c>
      <c r="P84" s="58">
        <v>0</v>
      </c>
      <c r="R84" s="32"/>
      <c r="S84" s="32">
        <v>1.2709999999999999</v>
      </c>
      <c r="T84" s="32"/>
      <c r="U84" s="32"/>
      <c r="W84" s="95"/>
      <c r="X84" s="96"/>
      <c r="Y84" s="95"/>
      <c r="Z84" s="96"/>
    </row>
    <row r="85" spans="1:26" ht="38.25">
      <c r="A85" s="7">
        <f t="shared" ref="A85:A105" si="21">A84+1</f>
        <v>6</v>
      </c>
      <c r="B85" s="3" t="s">
        <v>107</v>
      </c>
      <c r="C85" s="3"/>
      <c r="D85" s="3"/>
      <c r="E85" s="3"/>
      <c r="F85" s="3"/>
      <c r="G85" s="3"/>
      <c r="H85" s="79" t="s">
        <v>357</v>
      </c>
      <c r="I85" s="3"/>
      <c r="J85" s="69">
        <f t="shared" si="16"/>
        <v>0</v>
      </c>
      <c r="K85" s="58">
        <f t="shared" si="17"/>
        <v>0</v>
      </c>
      <c r="L85" s="58">
        <f t="shared" si="18"/>
        <v>0</v>
      </c>
      <c r="M85" s="58">
        <f t="shared" si="19"/>
        <v>0</v>
      </c>
      <c r="N85" s="58">
        <f t="shared" si="20"/>
        <v>0</v>
      </c>
      <c r="O85" s="58">
        <f ca="1">W85*'Приложение №1'!$V$10</f>
        <v>0.31580782244261801</v>
      </c>
      <c r="P85" s="58">
        <v>0</v>
      </c>
      <c r="R85" s="32"/>
      <c r="S85" s="32"/>
      <c r="T85" s="32"/>
      <c r="U85" s="32"/>
      <c r="W85" s="95">
        <v>0.63500000000000001</v>
      </c>
      <c r="X85" s="96"/>
      <c r="Y85" s="95"/>
      <c r="Z85" s="96"/>
    </row>
    <row r="86" spans="1:26" ht="38.25">
      <c r="A86" s="7">
        <f t="shared" si="21"/>
        <v>7</v>
      </c>
      <c r="B86" s="3" t="s">
        <v>108</v>
      </c>
      <c r="C86" s="3"/>
      <c r="D86" s="3"/>
      <c r="E86" s="3"/>
      <c r="F86" s="3"/>
      <c r="G86" s="3"/>
      <c r="H86" s="79" t="s">
        <v>357</v>
      </c>
      <c r="I86" s="3"/>
      <c r="J86" s="69">
        <f t="shared" si="16"/>
        <v>0</v>
      </c>
      <c r="K86" s="58">
        <f t="shared" si="17"/>
        <v>0</v>
      </c>
      <c r="L86" s="58">
        <f t="shared" si="18"/>
        <v>0</v>
      </c>
      <c r="M86" s="58">
        <f t="shared" si="19"/>
        <v>0</v>
      </c>
      <c r="N86" s="58">
        <f t="shared" si="20"/>
        <v>0</v>
      </c>
      <c r="O86" s="58">
        <f ca="1">W86*'Приложение №1'!$V$10</f>
        <v>0.28099436170091202</v>
      </c>
      <c r="P86" s="58">
        <v>0</v>
      </c>
      <c r="R86" s="32"/>
      <c r="S86" s="32"/>
      <c r="T86" s="32"/>
      <c r="U86" s="32"/>
      <c r="W86" s="95">
        <v>0.56499999999999995</v>
      </c>
      <c r="X86" s="96"/>
      <c r="Y86" s="95"/>
      <c r="Z86" s="96"/>
    </row>
    <row r="87" spans="1:26" ht="25.5">
      <c r="A87" s="7">
        <f t="shared" si="21"/>
        <v>8</v>
      </c>
      <c r="B87" s="3" t="s">
        <v>109</v>
      </c>
      <c r="C87" s="3"/>
      <c r="D87" s="3"/>
      <c r="E87" s="3"/>
      <c r="F87" s="3"/>
      <c r="G87" s="3"/>
      <c r="H87" s="79" t="s">
        <v>357</v>
      </c>
      <c r="I87" s="3"/>
      <c r="J87" s="69">
        <f t="shared" si="16"/>
        <v>0</v>
      </c>
      <c r="K87" s="58">
        <f t="shared" si="17"/>
        <v>0</v>
      </c>
      <c r="L87" s="58">
        <f t="shared" si="18"/>
        <v>0</v>
      </c>
      <c r="M87" s="58">
        <f t="shared" si="19"/>
        <v>0</v>
      </c>
      <c r="N87" s="58">
        <f t="shared" si="20"/>
        <v>0</v>
      </c>
      <c r="O87" s="58">
        <f ca="1">W87*'Приложение №1'!$V$10</f>
        <v>1.5825204582872605</v>
      </c>
      <c r="P87" s="58">
        <v>0</v>
      </c>
      <c r="R87" s="32"/>
      <c r="S87" s="32"/>
      <c r="T87" s="32"/>
      <c r="U87" s="32"/>
      <c r="W87" s="95">
        <v>3.1819999999999999</v>
      </c>
      <c r="X87" s="96"/>
      <c r="Y87" s="95"/>
      <c r="Z87" s="96"/>
    </row>
    <row r="88" spans="1:26">
      <c r="A88" s="7">
        <f t="shared" si="21"/>
        <v>9</v>
      </c>
      <c r="B88" s="5" t="s">
        <v>110</v>
      </c>
      <c r="C88" s="5"/>
      <c r="D88" s="5"/>
      <c r="E88" s="5"/>
      <c r="F88" s="5"/>
      <c r="G88" s="5"/>
      <c r="H88" s="5"/>
      <c r="I88" s="79" t="s">
        <v>357</v>
      </c>
      <c r="J88" s="69">
        <f t="shared" si="16"/>
        <v>0</v>
      </c>
      <c r="K88" s="58">
        <f t="shared" si="17"/>
        <v>0</v>
      </c>
      <c r="L88" s="58">
        <f t="shared" si="18"/>
        <v>0</v>
      </c>
      <c r="M88" s="58">
        <f t="shared" si="19"/>
        <v>0</v>
      </c>
      <c r="N88" s="58">
        <f t="shared" si="20"/>
        <v>0</v>
      </c>
      <c r="O88" s="58">
        <v>0</v>
      </c>
      <c r="P88" s="58">
        <f ca="1">Y88*'Приложение №1'!$W$10</f>
        <v>0.86333287517978508</v>
      </c>
      <c r="R88" s="32"/>
      <c r="S88" s="32"/>
      <c r="T88" s="32"/>
      <c r="U88" s="32"/>
      <c r="W88" s="95"/>
      <c r="X88" s="96"/>
      <c r="Y88" s="95">
        <v>1.4510000000000001</v>
      </c>
      <c r="Z88" s="96"/>
    </row>
    <row r="89" spans="1:26" ht="51">
      <c r="A89" s="7">
        <f t="shared" si="21"/>
        <v>10</v>
      </c>
      <c r="B89" s="3" t="s">
        <v>111</v>
      </c>
      <c r="C89" s="3"/>
      <c r="D89" s="3"/>
      <c r="E89" s="3"/>
      <c r="F89" s="3"/>
      <c r="G89" s="3"/>
      <c r="H89" s="3"/>
      <c r="I89" s="79" t="s">
        <v>357</v>
      </c>
      <c r="J89" s="69">
        <f t="shared" si="16"/>
        <v>0</v>
      </c>
      <c r="K89" s="58">
        <f t="shared" si="17"/>
        <v>0</v>
      </c>
      <c r="L89" s="58">
        <f t="shared" si="18"/>
        <v>0</v>
      </c>
      <c r="M89" s="58">
        <f t="shared" si="19"/>
        <v>0</v>
      </c>
      <c r="N89" s="58">
        <f t="shared" si="20"/>
        <v>0</v>
      </c>
      <c r="O89" s="58">
        <v>0</v>
      </c>
      <c r="P89" s="58">
        <f ca="1">Y89*'Приложение №1'!$W$10</f>
        <v>4.0828326598784876</v>
      </c>
      <c r="R89" s="32"/>
      <c r="S89" s="32"/>
      <c r="T89" s="32"/>
      <c r="U89" s="32"/>
      <c r="W89" s="95"/>
      <c r="X89" s="96"/>
      <c r="Y89" s="95">
        <v>6.8620000000000001</v>
      </c>
      <c r="Z89" s="96"/>
    </row>
    <row r="90" spans="1:26" ht="25.5">
      <c r="A90" s="7">
        <f t="shared" si="21"/>
        <v>11</v>
      </c>
      <c r="B90" s="3" t="s">
        <v>112</v>
      </c>
      <c r="C90" s="79" t="s">
        <v>357</v>
      </c>
      <c r="D90" s="3"/>
      <c r="E90" s="79" t="s">
        <v>357</v>
      </c>
      <c r="F90" s="3"/>
      <c r="G90" s="3"/>
      <c r="H90" s="3"/>
      <c r="I90" s="3"/>
      <c r="J90" s="69">
        <f t="shared" si="16"/>
        <v>0.99473999999999996</v>
      </c>
      <c r="K90" s="58">
        <f t="shared" si="17"/>
        <v>0</v>
      </c>
      <c r="L90" s="58">
        <f t="shared" si="18"/>
        <v>0.99473999999999996</v>
      </c>
      <c r="M90" s="58">
        <f t="shared" si="19"/>
        <v>0</v>
      </c>
      <c r="N90" s="58">
        <f t="shared" si="20"/>
        <v>0</v>
      </c>
      <c r="O90" s="58">
        <v>0</v>
      </c>
      <c r="P90" s="58">
        <v>0</v>
      </c>
      <c r="R90" s="32"/>
      <c r="S90" s="32">
        <v>0.84299999999999997</v>
      </c>
      <c r="T90" s="32"/>
      <c r="U90" s="32"/>
      <c r="W90" s="95"/>
      <c r="X90" s="96"/>
      <c r="Y90" s="95"/>
      <c r="Z90" s="96"/>
    </row>
    <row r="91" spans="1:26" ht="25.5">
      <c r="A91" s="7">
        <f t="shared" si="21"/>
        <v>12</v>
      </c>
      <c r="B91" s="3" t="s">
        <v>138</v>
      </c>
      <c r="C91" s="79" t="s">
        <v>358</v>
      </c>
      <c r="D91" s="3"/>
      <c r="E91" s="3"/>
      <c r="F91" s="79" t="s">
        <v>358</v>
      </c>
      <c r="G91" s="3"/>
      <c r="H91" s="3"/>
      <c r="I91" s="3"/>
      <c r="J91" s="69">
        <f t="shared" si="16"/>
        <v>0.38231999999999999</v>
      </c>
      <c r="K91" s="58">
        <f t="shared" si="17"/>
        <v>0</v>
      </c>
      <c r="L91" s="58">
        <f t="shared" si="18"/>
        <v>0</v>
      </c>
      <c r="M91" s="58">
        <f t="shared" si="19"/>
        <v>0.38231999999999999</v>
      </c>
      <c r="N91" s="58">
        <f t="shared" si="20"/>
        <v>0</v>
      </c>
      <c r="O91" s="58">
        <v>0</v>
      </c>
      <c r="P91" s="58">
        <v>0</v>
      </c>
      <c r="R91" s="32"/>
      <c r="S91" s="32"/>
      <c r="T91" s="32">
        <v>0.32400000000000001</v>
      </c>
      <c r="U91" s="32"/>
      <c r="W91" s="95"/>
      <c r="X91" s="96"/>
      <c r="Y91" s="95"/>
      <c r="Z91" s="96"/>
    </row>
    <row r="92" spans="1:26">
      <c r="A92" s="7">
        <f t="shared" si="21"/>
        <v>13</v>
      </c>
      <c r="B92" s="3" t="s">
        <v>114</v>
      </c>
      <c r="C92" s="79" t="s">
        <v>357</v>
      </c>
      <c r="D92" s="3"/>
      <c r="E92" s="3"/>
      <c r="F92" s="79" t="s">
        <v>357</v>
      </c>
      <c r="G92" s="3"/>
      <c r="H92" s="3"/>
      <c r="I92" s="3"/>
      <c r="J92" s="69">
        <f t="shared" si="16"/>
        <v>9.5579999999999998E-2</v>
      </c>
      <c r="K92" s="58">
        <f t="shared" si="17"/>
        <v>0</v>
      </c>
      <c r="L92" s="58">
        <f t="shared" si="18"/>
        <v>0</v>
      </c>
      <c r="M92" s="58">
        <f t="shared" si="19"/>
        <v>9.5579999999999998E-2</v>
      </c>
      <c r="N92" s="58">
        <f t="shared" si="20"/>
        <v>0</v>
      </c>
      <c r="O92" s="58">
        <v>0</v>
      </c>
      <c r="P92" s="58">
        <v>0</v>
      </c>
      <c r="R92" s="32"/>
      <c r="S92" s="32"/>
      <c r="T92" s="32">
        <v>8.1000000000000003E-2</v>
      </c>
      <c r="U92" s="32"/>
      <c r="W92" s="95"/>
      <c r="X92" s="96"/>
      <c r="Y92" s="95"/>
      <c r="Z92" s="96"/>
    </row>
    <row r="93" spans="1:26" ht="25.5">
      <c r="A93" s="7">
        <f t="shared" si="21"/>
        <v>14</v>
      </c>
      <c r="B93" s="3" t="s">
        <v>115</v>
      </c>
      <c r="C93" s="79" t="s">
        <v>357</v>
      </c>
      <c r="D93" s="3"/>
      <c r="E93" s="3"/>
      <c r="F93" s="79" t="s">
        <v>357</v>
      </c>
      <c r="G93" s="3"/>
      <c r="H93" s="3"/>
      <c r="I93" s="3"/>
      <c r="J93" s="69">
        <f t="shared" si="16"/>
        <v>4.8379999999999999E-2</v>
      </c>
      <c r="K93" s="58">
        <f t="shared" si="17"/>
        <v>0</v>
      </c>
      <c r="L93" s="58">
        <f t="shared" si="18"/>
        <v>0</v>
      </c>
      <c r="M93" s="58">
        <f t="shared" si="19"/>
        <v>4.8379999999999999E-2</v>
      </c>
      <c r="N93" s="58">
        <f t="shared" si="20"/>
        <v>0</v>
      </c>
      <c r="O93" s="58">
        <v>0</v>
      </c>
      <c r="P93" s="58">
        <v>0</v>
      </c>
      <c r="R93" s="32"/>
      <c r="S93" s="32"/>
      <c r="T93" s="32">
        <v>4.1000000000000002E-2</v>
      </c>
      <c r="U93" s="32"/>
      <c r="W93" s="95"/>
      <c r="X93" s="96"/>
      <c r="Y93" s="95"/>
      <c r="Z93" s="96"/>
    </row>
    <row r="94" spans="1:26" ht="38.25">
      <c r="A94" s="7">
        <f t="shared" si="21"/>
        <v>15</v>
      </c>
      <c r="B94" s="3" t="s">
        <v>116</v>
      </c>
      <c r="C94" s="79" t="s">
        <v>357</v>
      </c>
      <c r="D94" s="3"/>
      <c r="E94" s="79" t="s">
        <v>357</v>
      </c>
      <c r="F94" s="3"/>
      <c r="G94" s="3"/>
      <c r="H94" s="3"/>
      <c r="I94" s="3"/>
      <c r="J94" s="69">
        <f t="shared" si="16"/>
        <v>4.8379999999999999E-2</v>
      </c>
      <c r="K94" s="58">
        <f t="shared" si="17"/>
        <v>0</v>
      </c>
      <c r="L94" s="58">
        <f t="shared" si="18"/>
        <v>4.8379999999999999E-2</v>
      </c>
      <c r="M94" s="58">
        <f t="shared" si="19"/>
        <v>0</v>
      </c>
      <c r="N94" s="58">
        <f t="shared" si="20"/>
        <v>0</v>
      </c>
      <c r="O94" s="58">
        <v>0</v>
      </c>
      <c r="P94" s="58">
        <v>0</v>
      </c>
      <c r="R94" s="32"/>
      <c r="S94" s="32">
        <v>4.1000000000000002E-2</v>
      </c>
      <c r="T94" s="32"/>
      <c r="U94" s="32"/>
      <c r="W94" s="95"/>
      <c r="X94" s="96"/>
      <c r="Y94" s="95"/>
      <c r="Z94" s="96"/>
    </row>
    <row r="95" spans="1:26" ht="25.5">
      <c r="A95" s="7">
        <f t="shared" si="21"/>
        <v>16</v>
      </c>
      <c r="B95" s="3" t="s">
        <v>117</v>
      </c>
      <c r="C95" s="79" t="s">
        <v>357</v>
      </c>
      <c r="D95" s="3"/>
      <c r="E95" s="79" t="s">
        <v>357</v>
      </c>
      <c r="F95" s="3"/>
      <c r="G95" s="3"/>
      <c r="H95" s="3"/>
      <c r="I95" s="3"/>
      <c r="J95" s="69">
        <f t="shared" si="16"/>
        <v>7.0799999999999988E-2</v>
      </c>
      <c r="K95" s="58">
        <f t="shared" si="17"/>
        <v>0</v>
      </c>
      <c r="L95" s="58">
        <f t="shared" si="18"/>
        <v>7.0799999999999988E-2</v>
      </c>
      <c r="M95" s="58">
        <f t="shared" si="19"/>
        <v>0</v>
      </c>
      <c r="N95" s="58">
        <f t="shared" si="20"/>
        <v>0</v>
      </c>
      <c r="O95" s="58">
        <v>0</v>
      </c>
      <c r="P95" s="58">
        <v>0</v>
      </c>
      <c r="R95" s="32"/>
      <c r="S95" s="32">
        <v>0.06</v>
      </c>
      <c r="T95" s="32"/>
      <c r="U95" s="32"/>
      <c r="W95" s="95"/>
      <c r="X95" s="96"/>
      <c r="Y95" s="95"/>
      <c r="Z95" s="96"/>
    </row>
    <row r="96" spans="1:26" ht="25.5">
      <c r="A96" s="7">
        <f t="shared" si="21"/>
        <v>17</v>
      </c>
      <c r="B96" s="3" t="s">
        <v>118</v>
      </c>
      <c r="C96" s="79" t="s">
        <v>357</v>
      </c>
      <c r="D96" s="3"/>
      <c r="E96" s="3"/>
      <c r="F96" s="79" t="s">
        <v>357</v>
      </c>
      <c r="G96" s="3"/>
      <c r="H96" s="3"/>
      <c r="I96" s="3"/>
      <c r="J96" s="69">
        <f t="shared" si="16"/>
        <v>0.20413999999999996</v>
      </c>
      <c r="K96" s="58">
        <f t="shared" si="17"/>
        <v>0</v>
      </c>
      <c r="L96" s="58">
        <f t="shared" si="18"/>
        <v>0</v>
      </c>
      <c r="M96" s="58">
        <f t="shared" si="19"/>
        <v>0.20413999999999996</v>
      </c>
      <c r="N96" s="58">
        <f t="shared" si="20"/>
        <v>0</v>
      </c>
      <c r="O96" s="58">
        <v>0</v>
      </c>
      <c r="P96" s="58">
        <v>0</v>
      </c>
      <c r="R96" s="32"/>
      <c r="S96" s="32"/>
      <c r="T96" s="32">
        <v>0.17299999999999999</v>
      </c>
      <c r="U96" s="32"/>
      <c r="W96" s="95"/>
      <c r="X96" s="96"/>
      <c r="Y96" s="95"/>
      <c r="Z96" s="96"/>
    </row>
    <row r="97" spans="1:26" ht="25.5">
      <c r="A97" s="7">
        <f t="shared" si="21"/>
        <v>18</v>
      </c>
      <c r="B97" s="3" t="s">
        <v>119</v>
      </c>
      <c r="C97" s="79" t="s">
        <v>357</v>
      </c>
      <c r="D97" s="3"/>
      <c r="E97" s="3"/>
      <c r="F97" s="3"/>
      <c r="G97" s="79" t="s">
        <v>357</v>
      </c>
      <c r="H97" s="3"/>
      <c r="I97" s="3"/>
      <c r="J97" s="69">
        <f t="shared" si="16"/>
        <v>0.14631999999999998</v>
      </c>
      <c r="K97" s="58">
        <f t="shared" si="17"/>
        <v>0</v>
      </c>
      <c r="L97" s="58">
        <f t="shared" si="18"/>
        <v>0</v>
      </c>
      <c r="M97" s="58">
        <f t="shared" si="19"/>
        <v>0</v>
      </c>
      <c r="N97" s="58">
        <f t="shared" si="20"/>
        <v>0.14631999999999998</v>
      </c>
      <c r="O97" s="58">
        <v>0</v>
      </c>
      <c r="P97" s="58">
        <v>0</v>
      </c>
      <c r="R97" s="32"/>
      <c r="S97" s="32"/>
      <c r="T97" s="32"/>
      <c r="U97" s="32">
        <v>0.124</v>
      </c>
      <c r="W97" s="95"/>
      <c r="X97" s="96"/>
      <c r="Y97" s="95"/>
      <c r="Z97" s="96"/>
    </row>
    <row r="98" spans="1:26" ht="38.25">
      <c r="A98" s="7">
        <f t="shared" si="21"/>
        <v>19</v>
      </c>
      <c r="B98" s="3" t="s">
        <v>120</v>
      </c>
      <c r="C98" s="79" t="s">
        <v>357</v>
      </c>
      <c r="D98" s="3"/>
      <c r="E98" s="3"/>
      <c r="F98" s="79" t="s">
        <v>357</v>
      </c>
      <c r="G98" s="3"/>
      <c r="H98" s="3"/>
      <c r="I98" s="3"/>
      <c r="J98" s="69">
        <f t="shared" si="16"/>
        <v>0.12271999999999998</v>
      </c>
      <c r="K98" s="58">
        <f t="shared" si="17"/>
        <v>0</v>
      </c>
      <c r="L98" s="58">
        <f t="shared" si="18"/>
        <v>0</v>
      </c>
      <c r="M98" s="58">
        <f t="shared" si="19"/>
        <v>0.12271999999999998</v>
      </c>
      <c r="N98" s="58">
        <f t="shared" si="20"/>
        <v>0</v>
      </c>
      <c r="O98" s="58">
        <v>0</v>
      </c>
      <c r="P98" s="58">
        <v>0</v>
      </c>
      <c r="R98" s="32"/>
      <c r="S98" s="32"/>
      <c r="T98" s="32">
        <v>0.104</v>
      </c>
      <c r="U98" s="32"/>
      <c r="W98" s="95"/>
      <c r="X98" s="96"/>
      <c r="Y98" s="95"/>
      <c r="Z98" s="96"/>
    </row>
    <row r="99" spans="1:26" ht="51">
      <c r="A99" s="7">
        <f t="shared" si="21"/>
        <v>20</v>
      </c>
      <c r="B99" s="3" t="s">
        <v>150</v>
      </c>
      <c r="C99" s="79" t="s">
        <v>357</v>
      </c>
      <c r="D99" s="3"/>
      <c r="E99" s="79" t="s">
        <v>357</v>
      </c>
      <c r="F99" s="3"/>
      <c r="G99" s="3"/>
      <c r="H99" s="3"/>
      <c r="I99" s="3"/>
      <c r="J99" s="69">
        <f t="shared" si="16"/>
        <v>0.27257999999999999</v>
      </c>
      <c r="K99" s="58">
        <f t="shared" si="17"/>
        <v>0</v>
      </c>
      <c r="L99" s="58">
        <f t="shared" si="18"/>
        <v>0.27257999999999999</v>
      </c>
      <c r="M99" s="58">
        <f t="shared" si="19"/>
        <v>0</v>
      </c>
      <c r="N99" s="58">
        <f t="shared" si="20"/>
        <v>0</v>
      </c>
      <c r="O99" s="58">
        <v>0</v>
      </c>
      <c r="P99" s="58">
        <v>0</v>
      </c>
      <c r="R99" s="32"/>
      <c r="S99" s="32">
        <v>0.23100000000000001</v>
      </c>
      <c r="T99" s="32"/>
      <c r="U99" s="32"/>
      <c r="W99" s="95"/>
      <c r="X99" s="96"/>
      <c r="Y99" s="95"/>
      <c r="Z99" s="96"/>
    </row>
    <row r="100" spans="1:26" ht="25.5">
      <c r="A100" s="7">
        <f t="shared" si="21"/>
        <v>21</v>
      </c>
      <c r="B100" s="3" t="s">
        <v>121</v>
      </c>
      <c r="C100" s="79" t="s">
        <v>357</v>
      </c>
      <c r="D100" s="3"/>
      <c r="E100" s="79" t="s">
        <v>357</v>
      </c>
      <c r="F100" s="3"/>
      <c r="G100" s="3"/>
      <c r="H100" s="3"/>
      <c r="I100" s="3"/>
      <c r="J100" s="69">
        <f t="shared" si="16"/>
        <v>0.49441999999999997</v>
      </c>
      <c r="K100" s="58">
        <f t="shared" si="17"/>
        <v>0</v>
      </c>
      <c r="L100" s="58">
        <f t="shared" si="18"/>
        <v>0.49441999999999997</v>
      </c>
      <c r="M100" s="58">
        <f t="shared" si="19"/>
        <v>0</v>
      </c>
      <c r="N100" s="58">
        <f t="shared" si="20"/>
        <v>0</v>
      </c>
      <c r="O100" s="58">
        <v>0</v>
      </c>
      <c r="P100" s="58">
        <v>0</v>
      </c>
      <c r="R100" s="32"/>
      <c r="S100" s="32">
        <v>0.41899999999999998</v>
      </c>
      <c r="T100" s="32"/>
      <c r="U100" s="32"/>
      <c r="W100" s="95"/>
      <c r="X100" s="96"/>
      <c r="Y100" s="95"/>
      <c r="Z100" s="96"/>
    </row>
    <row r="101" spans="1:26" ht="25.5">
      <c r="A101" s="7">
        <f t="shared" si="21"/>
        <v>22</v>
      </c>
      <c r="B101" s="3" t="s">
        <v>145</v>
      </c>
      <c r="C101" s="3"/>
      <c r="D101" s="3"/>
      <c r="E101" s="3"/>
      <c r="F101" s="3"/>
      <c r="G101" s="3"/>
      <c r="H101" s="79" t="s">
        <v>357</v>
      </c>
      <c r="I101" s="79" t="s">
        <v>357</v>
      </c>
      <c r="J101" s="69">
        <f t="shared" si="16"/>
        <v>0</v>
      </c>
      <c r="K101" s="58">
        <f t="shared" si="17"/>
        <v>0</v>
      </c>
      <c r="L101" s="58">
        <f t="shared" si="18"/>
        <v>0</v>
      </c>
      <c r="M101" s="58">
        <f t="shared" si="19"/>
        <v>0</v>
      </c>
      <c r="N101" s="58">
        <f t="shared" si="20"/>
        <v>0</v>
      </c>
      <c r="O101" s="58">
        <f ca="1">W101*'Приложение №1'!$V$10</f>
        <v>2.6358763133005909E-2</v>
      </c>
      <c r="P101" s="58">
        <v>0</v>
      </c>
      <c r="R101" s="32"/>
      <c r="S101" s="32"/>
      <c r="T101" s="32"/>
      <c r="U101" s="32"/>
      <c r="W101" s="95">
        <v>5.2999999999999999E-2</v>
      </c>
      <c r="X101" s="96"/>
      <c r="Y101" s="95"/>
      <c r="Z101" s="96"/>
    </row>
    <row r="102" spans="1:26" ht="38.25">
      <c r="A102" s="7">
        <f t="shared" si="21"/>
        <v>23</v>
      </c>
      <c r="B102" s="3" t="s">
        <v>123</v>
      </c>
      <c r="C102" s="3"/>
      <c r="D102" s="3"/>
      <c r="E102" s="3"/>
      <c r="F102" s="3"/>
      <c r="G102" s="3"/>
      <c r="H102" s="79" t="s">
        <v>357</v>
      </c>
      <c r="I102" s="3"/>
      <c r="J102" s="69">
        <f t="shared" si="16"/>
        <v>0</v>
      </c>
      <c r="K102" s="58">
        <f t="shared" si="17"/>
        <v>0</v>
      </c>
      <c r="L102" s="58">
        <f t="shared" si="18"/>
        <v>0</v>
      </c>
      <c r="M102" s="58">
        <f t="shared" si="19"/>
        <v>0</v>
      </c>
      <c r="N102" s="58">
        <f t="shared" si="20"/>
        <v>0</v>
      </c>
      <c r="O102" s="58">
        <f ca="1">W102*'Приложение №1'!$V$10</f>
        <v>1.7406730370852962E-2</v>
      </c>
      <c r="P102" s="58">
        <v>0</v>
      </c>
      <c r="R102" s="32"/>
      <c r="S102" s="32"/>
      <c r="T102" s="32"/>
      <c r="U102" s="32"/>
      <c r="W102" s="95">
        <v>3.5000000000000003E-2</v>
      </c>
      <c r="X102" s="96"/>
      <c r="Y102" s="95"/>
      <c r="Z102" s="96"/>
    </row>
    <row r="103" spans="1:26" ht="38.25">
      <c r="A103" s="7">
        <f t="shared" si="21"/>
        <v>24</v>
      </c>
      <c r="B103" s="3" t="s">
        <v>125</v>
      </c>
      <c r="C103" s="3"/>
      <c r="D103" s="3"/>
      <c r="E103" s="3"/>
      <c r="F103" s="3"/>
      <c r="G103" s="3"/>
      <c r="H103" s="79" t="s">
        <v>357</v>
      </c>
      <c r="I103" s="3"/>
      <c r="J103" s="69">
        <f t="shared" si="16"/>
        <v>0</v>
      </c>
      <c r="K103" s="58">
        <f t="shared" si="17"/>
        <v>0</v>
      </c>
      <c r="L103" s="58">
        <f t="shared" si="18"/>
        <v>0</v>
      </c>
      <c r="M103" s="58">
        <f t="shared" si="19"/>
        <v>0</v>
      </c>
      <c r="N103" s="58">
        <f t="shared" si="20"/>
        <v>0</v>
      </c>
      <c r="O103" s="58">
        <f ca="1">W103*'Приложение №1'!$V$10</f>
        <v>1.7904065524305901E-2</v>
      </c>
      <c r="P103" s="58">
        <v>0</v>
      </c>
      <c r="R103" s="32"/>
      <c r="S103" s="32"/>
      <c r="T103" s="32"/>
      <c r="U103" s="32"/>
      <c r="W103" s="95">
        <v>3.5999999999999997E-2</v>
      </c>
      <c r="X103" s="96"/>
      <c r="Y103" s="95"/>
      <c r="Z103" s="96"/>
    </row>
    <row r="104" spans="1:26" ht="25.5">
      <c r="A104" s="7">
        <f t="shared" si="21"/>
        <v>25</v>
      </c>
      <c r="B104" s="3" t="s">
        <v>122</v>
      </c>
      <c r="C104" s="3"/>
      <c r="D104" s="3"/>
      <c r="E104" s="3"/>
      <c r="F104" s="3"/>
      <c r="G104" s="3"/>
      <c r="H104" s="79" t="s">
        <v>357</v>
      </c>
      <c r="I104" s="79" t="s">
        <v>357</v>
      </c>
      <c r="J104" s="69">
        <f t="shared" si="16"/>
        <v>0</v>
      </c>
      <c r="K104" s="58">
        <f t="shared" si="17"/>
        <v>0</v>
      </c>
      <c r="L104" s="58">
        <f t="shared" si="18"/>
        <v>0</v>
      </c>
      <c r="M104" s="58">
        <f t="shared" si="19"/>
        <v>0</v>
      </c>
      <c r="N104" s="58">
        <f t="shared" si="20"/>
        <v>0</v>
      </c>
      <c r="O104" s="58">
        <v>0</v>
      </c>
      <c r="P104" s="58">
        <f ca="1">Y104*'Приложение №1'!$W$10</f>
        <v>3.4509515341438687E-2</v>
      </c>
      <c r="R104" s="32"/>
      <c r="S104" s="32"/>
      <c r="T104" s="32"/>
      <c r="U104" s="32"/>
      <c r="W104" s="95"/>
      <c r="X104" s="96"/>
      <c r="Y104" s="95">
        <v>5.8000000000000003E-2</v>
      </c>
      <c r="Z104" s="96"/>
    </row>
    <row r="105" spans="1:26" ht="38.25">
      <c r="A105" s="7">
        <f t="shared" si="21"/>
        <v>26</v>
      </c>
      <c r="B105" s="5" t="s">
        <v>126</v>
      </c>
      <c r="C105" s="5"/>
      <c r="D105" s="5"/>
      <c r="E105" s="5"/>
      <c r="F105" s="5"/>
      <c r="G105" s="5"/>
      <c r="H105" s="5"/>
      <c r="I105" s="79" t="s">
        <v>357</v>
      </c>
      <c r="J105" s="69">
        <f t="shared" si="16"/>
        <v>0</v>
      </c>
      <c r="K105" s="58">
        <f t="shared" si="17"/>
        <v>0</v>
      </c>
      <c r="L105" s="58">
        <f t="shared" si="18"/>
        <v>0</v>
      </c>
      <c r="M105" s="58">
        <f t="shared" si="19"/>
        <v>0</v>
      </c>
      <c r="N105" s="58">
        <f t="shared" si="20"/>
        <v>0</v>
      </c>
      <c r="O105" s="58">
        <v>0</v>
      </c>
      <c r="P105" s="58">
        <f ca="1">Y105*'Приложение №1'!$W$10</f>
        <v>4.5219364930161036E-2</v>
      </c>
      <c r="R105" s="32"/>
      <c r="S105" s="32"/>
      <c r="T105" s="32"/>
      <c r="U105" s="32"/>
      <c r="W105" s="95"/>
      <c r="X105" s="96"/>
      <c r="Y105" s="95">
        <v>7.5999999999999998E-2</v>
      </c>
      <c r="Z105" s="96"/>
    </row>
    <row r="106" spans="1:26">
      <c r="A106" s="31"/>
      <c r="B106" s="68" t="s">
        <v>155</v>
      </c>
      <c r="C106" s="68"/>
      <c r="D106" s="68"/>
      <c r="E106" s="68"/>
      <c r="F106" s="68"/>
      <c r="G106" s="68"/>
      <c r="H106" s="68"/>
      <c r="I106" s="68"/>
      <c r="J106" s="59">
        <f t="shared" ref="J106:P106" si="22">SUM(J80:J105)</f>
        <v>9.3526799999999977</v>
      </c>
      <c r="K106" s="59">
        <f t="shared" si="22"/>
        <v>1.2354599999999998</v>
      </c>
      <c r="L106" s="59">
        <f t="shared" si="22"/>
        <v>7.1177599999999988</v>
      </c>
      <c r="M106" s="59">
        <f t="shared" si="22"/>
        <v>0.8531399999999999</v>
      </c>
      <c r="N106" s="59">
        <f t="shared" si="22"/>
        <v>0.14631999999999998</v>
      </c>
      <c r="O106" s="59">
        <f t="shared" si="22"/>
        <v>2.2409922014589547</v>
      </c>
      <c r="P106" s="59">
        <f t="shared" si="22"/>
        <v>5.0258944153298728</v>
      </c>
      <c r="W106" s="97">
        <f>SUM(W80:X105)</f>
        <v>4.5059999999999993</v>
      </c>
      <c r="X106" s="98"/>
      <c r="Y106" s="97">
        <f>SUM(Y80:Z105)</f>
        <v>8.447000000000001</v>
      </c>
      <c r="Z106" s="98"/>
    </row>
    <row r="107" spans="1:26">
      <c r="A107" s="101" t="s">
        <v>139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</row>
    <row r="108" spans="1:26">
      <c r="A108" s="101" t="s">
        <v>13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</row>
    <row r="109" spans="1:26" ht="63.75">
      <c r="A109" s="7">
        <v>1</v>
      </c>
      <c r="B109" s="6" t="s">
        <v>159</v>
      </c>
      <c r="C109" s="6"/>
      <c r="D109" s="6"/>
      <c r="E109" s="6"/>
      <c r="F109" s="6"/>
      <c r="G109" s="6"/>
      <c r="H109" s="81" t="s">
        <v>358</v>
      </c>
      <c r="I109" s="6"/>
      <c r="J109" s="69">
        <f>SUM(K109:N109)</f>
        <v>0</v>
      </c>
      <c r="K109" s="58">
        <f>R109*1.18</f>
        <v>0</v>
      </c>
      <c r="L109" s="58">
        <f>S109*1.18</f>
        <v>0</v>
      </c>
      <c r="M109" s="58">
        <f>T109*1.18</f>
        <v>0</v>
      </c>
      <c r="N109" s="58">
        <f>U109*1.18</f>
        <v>0</v>
      </c>
      <c r="O109" s="58">
        <f ca="1">W109*'Приложение №1'!$V$10</f>
        <v>10.210788035542345</v>
      </c>
      <c r="P109" s="58">
        <v>0</v>
      </c>
      <c r="R109" s="52"/>
      <c r="S109" s="52"/>
      <c r="T109" s="52"/>
      <c r="U109" s="52"/>
      <c r="W109" s="97">
        <v>20.530999999999999</v>
      </c>
      <c r="X109" s="98"/>
      <c r="Y109" s="97"/>
      <c r="Z109" s="98"/>
    </row>
    <row r="110" spans="1:26">
      <c r="A110" s="7"/>
      <c r="B110" s="68" t="s">
        <v>155</v>
      </c>
      <c r="C110" s="68"/>
      <c r="D110" s="68"/>
      <c r="E110" s="68"/>
      <c r="F110" s="68"/>
      <c r="G110" s="68"/>
      <c r="H110" s="68"/>
      <c r="I110" s="68"/>
      <c r="J110" s="59">
        <f>J109</f>
        <v>0</v>
      </c>
      <c r="K110" s="59">
        <f t="shared" ref="K110:P110" si="23">K109</f>
        <v>0</v>
      </c>
      <c r="L110" s="59">
        <f t="shared" si="23"/>
        <v>0</v>
      </c>
      <c r="M110" s="59">
        <f t="shared" si="23"/>
        <v>0</v>
      </c>
      <c r="N110" s="59">
        <f t="shared" si="23"/>
        <v>0</v>
      </c>
      <c r="O110" s="59">
        <f t="shared" si="23"/>
        <v>10.210788035542345</v>
      </c>
      <c r="P110" s="59">
        <f t="shared" si="23"/>
        <v>0</v>
      </c>
      <c r="W110" s="97">
        <f>W109</f>
        <v>20.530999999999999</v>
      </c>
      <c r="X110" s="98"/>
      <c r="Y110" s="97"/>
      <c r="Z110" s="98"/>
    </row>
    <row r="111" spans="1:26">
      <c r="A111" s="7"/>
      <c r="B111" s="68" t="s">
        <v>335</v>
      </c>
      <c r="C111" s="68"/>
      <c r="D111" s="68"/>
      <c r="E111" s="68"/>
      <c r="F111" s="68"/>
      <c r="G111" s="68"/>
      <c r="H111" s="68"/>
      <c r="I111" s="68"/>
      <c r="J111" s="59">
        <f>J106+J78+J75+J72+J51+J110</f>
        <v>49.109239999999993</v>
      </c>
      <c r="K111" s="59">
        <f t="shared" ref="K111:P111" si="24">K106+K78+K75+K72+K51+K110</f>
        <v>1.2354599999999998</v>
      </c>
      <c r="L111" s="59">
        <f t="shared" si="24"/>
        <v>9.0411599999999979</v>
      </c>
      <c r="M111" s="59">
        <f t="shared" si="24"/>
        <v>4.0674599999999996</v>
      </c>
      <c r="N111" s="59">
        <f t="shared" si="24"/>
        <v>34.765159999999995</v>
      </c>
      <c r="O111" s="59">
        <f>O106+O78+O75+O72+O51+O110</f>
        <v>58.280219957382968</v>
      </c>
      <c r="P111" s="59">
        <f t="shared" si="24"/>
        <v>63.210722255926953</v>
      </c>
      <c r="W111" s="99">
        <f>W106+W78+W75+W72+W51</f>
        <v>96.653999999999996</v>
      </c>
      <c r="X111" s="100"/>
      <c r="Y111" s="99">
        <f>Y106+Y78+Y75+Y72+Y51</f>
        <v>106.23800000000001</v>
      </c>
      <c r="Z111" s="100"/>
    </row>
    <row r="112" spans="1:26">
      <c r="A112" s="25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</row>
  </sheetData>
  <mergeCells count="198">
    <mergeCell ref="A73:P73"/>
    <mergeCell ref="A53:P53"/>
    <mergeCell ref="A52:P52"/>
    <mergeCell ref="A13:P13"/>
    <mergeCell ref="A108:P108"/>
    <mergeCell ref="A107:P107"/>
    <mergeCell ref="A79:P79"/>
    <mergeCell ref="A76:P76"/>
    <mergeCell ref="A6:P6"/>
    <mergeCell ref="C8:G8"/>
    <mergeCell ref="O8:O9"/>
    <mergeCell ref="P8:P9"/>
    <mergeCell ref="H8:H9"/>
    <mergeCell ref="I8:I9"/>
    <mergeCell ref="O7:P7"/>
    <mergeCell ref="A12:P12"/>
    <mergeCell ref="W17:X17"/>
    <mergeCell ref="Y17:Z17"/>
    <mergeCell ref="W14:X14"/>
    <mergeCell ref="Y14:Z14"/>
    <mergeCell ref="W15:X15"/>
    <mergeCell ref="Y15:Z15"/>
    <mergeCell ref="W18:X18"/>
    <mergeCell ref="Y18:Z18"/>
    <mergeCell ref="W19:X19"/>
    <mergeCell ref="Y19:Z19"/>
    <mergeCell ref="W16:X16"/>
    <mergeCell ref="Y16:Z16"/>
    <mergeCell ref="W22:X22"/>
    <mergeCell ref="Y22:Z22"/>
    <mergeCell ref="W23:X23"/>
    <mergeCell ref="Y23:Z23"/>
    <mergeCell ref="W20:X20"/>
    <mergeCell ref="Y20:Z20"/>
    <mergeCell ref="W21:X21"/>
    <mergeCell ref="Y21:Z21"/>
    <mergeCell ref="W26:X26"/>
    <mergeCell ref="Y26:Z26"/>
    <mergeCell ref="W27:X27"/>
    <mergeCell ref="Y27:Z27"/>
    <mergeCell ref="W24:X24"/>
    <mergeCell ref="Y24:Z24"/>
    <mergeCell ref="W25:X25"/>
    <mergeCell ref="Y25:Z25"/>
    <mergeCell ref="W30:X30"/>
    <mergeCell ref="Y30:Z30"/>
    <mergeCell ref="W31:X31"/>
    <mergeCell ref="Y31:Z31"/>
    <mergeCell ref="W28:X28"/>
    <mergeCell ref="Y28:Z28"/>
    <mergeCell ref="W29:X29"/>
    <mergeCell ref="Y29:Z29"/>
    <mergeCell ref="W34:X34"/>
    <mergeCell ref="Y34:Z34"/>
    <mergeCell ref="W35:X35"/>
    <mergeCell ref="Y35:Z35"/>
    <mergeCell ref="W32:X32"/>
    <mergeCell ref="Y32:Z32"/>
    <mergeCell ref="W33:X33"/>
    <mergeCell ref="Y33:Z33"/>
    <mergeCell ref="W38:X38"/>
    <mergeCell ref="Y38:Z38"/>
    <mergeCell ref="W39:X39"/>
    <mergeCell ref="Y39:Z39"/>
    <mergeCell ref="W36:X36"/>
    <mergeCell ref="Y36:Z36"/>
    <mergeCell ref="W37:X37"/>
    <mergeCell ref="Y37:Z37"/>
    <mergeCell ref="W42:X42"/>
    <mergeCell ref="Y42:Z42"/>
    <mergeCell ref="W43:X43"/>
    <mergeCell ref="Y43:Z43"/>
    <mergeCell ref="W40:X40"/>
    <mergeCell ref="Y40:Z40"/>
    <mergeCell ref="W41:X41"/>
    <mergeCell ref="Y41:Z41"/>
    <mergeCell ref="W46:X46"/>
    <mergeCell ref="Y46:Z46"/>
    <mergeCell ref="W47:X47"/>
    <mergeCell ref="Y47:Z47"/>
    <mergeCell ref="W44:X44"/>
    <mergeCell ref="Y44:Z44"/>
    <mergeCell ref="W45:X45"/>
    <mergeCell ref="Y45:Z45"/>
    <mergeCell ref="W50:X50"/>
    <mergeCell ref="Y50:Z50"/>
    <mergeCell ref="W51:X51"/>
    <mergeCell ref="Y51:Z51"/>
    <mergeCell ref="W48:X48"/>
    <mergeCell ref="Y48:Z48"/>
    <mergeCell ref="W49:X49"/>
    <mergeCell ref="Y49:Z49"/>
    <mergeCell ref="W56:X56"/>
    <mergeCell ref="Y56:Z56"/>
    <mergeCell ref="W57:X57"/>
    <mergeCell ref="Y57:Z57"/>
    <mergeCell ref="W54:X54"/>
    <mergeCell ref="Y54:Z54"/>
    <mergeCell ref="W55:X55"/>
    <mergeCell ref="Y55:Z55"/>
    <mergeCell ref="W60:X60"/>
    <mergeCell ref="Y60:Z60"/>
    <mergeCell ref="W61:X61"/>
    <mergeCell ref="Y61:Z61"/>
    <mergeCell ref="W58:X58"/>
    <mergeCell ref="Y58:Z58"/>
    <mergeCell ref="W59:X59"/>
    <mergeCell ref="Y59:Z59"/>
    <mergeCell ref="W64:X64"/>
    <mergeCell ref="Y64:Z64"/>
    <mergeCell ref="W65:X65"/>
    <mergeCell ref="Y65:Z65"/>
    <mergeCell ref="W62:X62"/>
    <mergeCell ref="Y62:Z62"/>
    <mergeCell ref="W63:X63"/>
    <mergeCell ref="Y63:Z63"/>
    <mergeCell ref="W68:X68"/>
    <mergeCell ref="Y68:Z68"/>
    <mergeCell ref="W77:X77"/>
    <mergeCell ref="Y77:Z77"/>
    <mergeCell ref="W66:X66"/>
    <mergeCell ref="Y66:Z66"/>
    <mergeCell ref="W67:X67"/>
    <mergeCell ref="Y67:Z67"/>
    <mergeCell ref="W72:X72"/>
    <mergeCell ref="Y72:Z72"/>
    <mergeCell ref="W78:X78"/>
    <mergeCell ref="Y78:Z78"/>
    <mergeCell ref="W80:X80"/>
    <mergeCell ref="Y80:Z80"/>
    <mergeCell ref="W69:X69"/>
    <mergeCell ref="Y69:Z69"/>
    <mergeCell ref="W70:X70"/>
    <mergeCell ref="Y70:Z70"/>
    <mergeCell ref="W71:X71"/>
    <mergeCell ref="Y71:Z71"/>
    <mergeCell ref="W82:X82"/>
    <mergeCell ref="Y82:Z82"/>
    <mergeCell ref="W83:X83"/>
    <mergeCell ref="Y83:Z83"/>
    <mergeCell ref="W81:X81"/>
    <mergeCell ref="Y81:Z81"/>
    <mergeCell ref="W86:X86"/>
    <mergeCell ref="Y86:Z86"/>
    <mergeCell ref="W87:X87"/>
    <mergeCell ref="Y87:Z87"/>
    <mergeCell ref="W84:X84"/>
    <mergeCell ref="Y84:Z84"/>
    <mergeCell ref="W85:X85"/>
    <mergeCell ref="Y85:Z85"/>
    <mergeCell ref="W90:X90"/>
    <mergeCell ref="Y90:Z90"/>
    <mergeCell ref="W91:X91"/>
    <mergeCell ref="Y91:Z91"/>
    <mergeCell ref="W88:X88"/>
    <mergeCell ref="Y88:Z88"/>
    <mergeCell ref="W89:X89"/>
    <mergeCell ref="Y89:Z89"/>
    <mergeCell ref="W95:X95"/>
    <mergeCell ref="Y95:Z95"/>
    <mergeCell ref="W99:X99"/>
    <mergeCell ref="Y99:Z99"/>
    <mergeCell ref="W100:X100"/>
    <mergeCell ref="Y100:Z100"/>
    <mergeCell ref="K1:P3"/>
    <mergeCell ref="J8:N8"/>
    <mergeCell ref="W101:X101"/>
    <mergeCell ref="Y101:Z101"/>
    <mergeCell ref="W92:X92"/>
    <mergeCell ref="Y92:Z92"/>
    <mergeCell ref="W93:X93"/>
    <mergeCell ref="Y93:Z93"/>
    <mergeCell ref="W94:X94"/>
    <mergeCell ref="Y94:Z94"/>
    <mergeCell ref="W109:X109"/>
    <mergeCell ref="Y109:Z109"/>
    <mergeCell ref="W110:X110"/>
    <mergeCell ref="Y110:Z110"/>
    <mergeCell ref="W96:X96"/>
    <mergeCell ref="Y96:Z96"/>
    <mergeCell ref="W106:X106"/>
    <mergeCell ref="Y106:Z106"/>
    <mergeCell ref="W111:X111"/>
    <mergeCell ref="Y111:Z111"/>
    <mergeCell ref="A8:A10"/>
    <mergeCell ref="B8:B10"/>
    <mergeCell ref="W102:X102"/>
    <mergeCell ref="Y102:Z102"/>
    <mergeCell ref="W103:X103"/>
    <mergeCell ref="Y103:Z103"/>
    <mergeCell ref="W97:X97"/>
    <mergeCell ref="Y97:Z97"/>
    <mergeCell ref="W98:X98"/>
    <mergeCell ref="Y98:Z98"/>
    <mergeCell ref="W105:X105"/>
    <mergeCell ref="Y105:Z105"/>
    <mergeCell ref="W104:X104"/>
    <mergeCell ref="Y104:Z104"/>
  </mergeCells>
  <phoneticPr fontId="16" type="noConversion"/>
  <printOptions horizontalCentered="1"/>
  <pageMargins left="0.78740157480314965" right="0.19685039370078741" top="0.19685039370078741" bottom="0.19685039370078741" header="0" footer="0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Приложение №1</vt:lpstr>
      <vt:lpstr>Приложение №2</vt:lpstr>
      <vt:lpstr>Приложение №3</vt:lpstr>
      <vt:lpstr>'Приложение №1'!Print_Area</vt:lpstr>
      <vt:lpstr>'Приложение №2'!Print_Area</vt:lpstr>
      <vt:lpstr>'Приложение №3'!Print_Area</vt:lpstr>
      <vt:lpstr>'Приложение №1'!Print_Titles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2012-02-27T14:12:41Z</dcterms:modified>
</cp:coreProperties>
</file>